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activeTab="2"/>
  </bookViews>
  <sheets>
    <sheet name="2015年1月" sheetId="1" r:id="rId1"/>
    <sheet name="2015年2月" sheetId="2" r:id="rId2"/>
    <sheet name="2015年3月" sheetId="3" r:id="rId3"/>
  </sheets>
  <definedNames/>
  <calcPr fullCalcOnLoad="1"/>
</workbook>
</file>

<file path=xl/sharedStrings.xml><?xml version="1.0" encoding="utf-8"?>
<sst xmlns="http://schemas.openxmlformats.org/spreadsheetml/2006/main" count="340" uniqueCount="162">
  <si>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</si>
  <si>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</si>
  <si>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</si>
  <si>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</si>
  <si>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</si>
  <si>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</si>
  <si>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</si>
  <si>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</si>
  <si>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</si>
  <si>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</si>
  <si>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</si>
  <si>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</si>
  <si>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POLO</t>
  </si>
  <si>
    <t>聚餐</t>
  </si>
  <si>
    <t>高斯特</t>
  </si>
  <si>
    <t>两只鱼</t>
  </si>
  <si>
    <t>33号</t>
  </si>
  <si>
    <t>帕维尔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</si>
  <si>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</si>
  <si>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</si>
  <si>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</si>
  <si>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</si>
  <si>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</si>
  <si>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</si>
  <si>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</si>
  <si>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</si>
  <si>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</si>
  <si>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</si>
  <si>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</si>
  <si>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</si>
  <si>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</si>
  <si>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</si>
  <si>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</si>
  <si>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</si>
  <si>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</si>
  <si>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</si>
  <si>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</si>
  <si>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</si>
  <si>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</si>
  <si>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</si>
  <si>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</si>
  <si>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</si>
  <si>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</si>
  <si>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</si>
  <si>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</si>
  <si>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</si>
  <si>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33号</t>
  </si>
  <si>
    <t>鲁尼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</si>
  <si>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</si>
  <si>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</si>
  <si>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</si>
  <si>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</si>
  <si>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</si>
  <si>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</si>
  <si>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</si>
  <si>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</si>
  <si>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</si>
  <si>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</si>
  <si>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</si>
  <si>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</si>
  <si>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</si>
  <si>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</si>
  <si>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高斯特</t>
  </si>
  <si>
    <t>聚餐</t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</si>
  <si>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</si>
  <si>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</si>
  <si>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</si>
  <si>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</si>
  <si>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</si>
  <si>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</si>
  <si>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</si>
  <si>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</si>
  <si>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</si>
  <si>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</si>
  <si>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</si>
  <si>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</si>
  <si>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</si>
  <si>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</si>
  <si>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</si>
  <si>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</si>
  <si>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</si>
  <si>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</si>
  <si>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</si>
  <si>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</si>
  <si>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</si>
  <si>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</si>
  <si>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</si>
  <si>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</si>
  <si>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</si>
  <si>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</si>
  <si>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33号</t>
  </si>
  <si>
    <t>鲁尼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</si>
  <si>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</si>
  <si>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</si>
  <si>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</si>
  <si>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</si>
  <si>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</si>
  <si>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</si>
  <si>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</si>
  <si>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</si>
  <si>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</si>
  <si>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</si>
  <si>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</si>
  <si>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</si>
  <si>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</si>
  <si>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</si>
  <si>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</si>
  <si>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</t>
    </r>
    <r>
      <rPr>
        <sz val="10"/>
        <rFont val="宋体"/>
        <family val="0"/>
      </rPr>
      <t xml:space="preserve">
体育公园
大足球场半块场地</t>
    </r>
  </si>
  <si>
    <t>老猴儿</t>
  </si>
  <si>
    <t>野蛮人</t>
  </si>
  <si>
    <t>观民甲</t>
  </si>
  <si>
    <t>行云尊者</t>
  </si>
  <si>
    <t>贝隆</t>
  </si>
  <si>
    <t>雨点儿</t>
  </si>
  <si>
    <t>奥迪TT</t>
  </si>
  <si>
    <t>lookworld</t>
  </si>
  <si>
    <t>大海888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</si>
  <si>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</si>
  <si>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</si>
  <si>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</si>
  <si>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</si>
  <si>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</si>
  <si>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</si>
  <si>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</si>
  <si>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</si>
  <si>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</si>
  <si>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</si>
  <si>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</si>
  <si>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</si>
  <si>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</si>
  <si>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鲁尼</t>
  </si>
  <si>
    <t>Rainingliu</t>
  </si>
  <si>
    <t>乔尔</t>
  </si>
  <si>
    <t>参与总人数</t>
  </si>
  <si>
    <t>人均费用</t>
  </si>
  <si>
    <t>费用校对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</si>
  <si>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</si>
  <si>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</si>
  <si>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</si>
  <si>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</si>
  <si>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</si>
  <si>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</si>
  <si>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</si>
  <si>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</si>
  <si>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未报名直接去情况</t>
  </si>
  <si>
    <t>报名未到情况：</t>
  </si>
  <si>
    <t>同A费用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</si>
  <si>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</si>
  <si>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</si>
  <si>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</si>
  <si>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</si>
  <si>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</si>
  <si>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</t>
  </si>
  <si>
    <t>晴天雨未顶贴，本次免扣。同时认为恢复到可以正常出勤状态。</t>
  </si>
  <si>
    <t>野蛮人购入足球一枚，299元，记作300，入野蛮人帐。全体同A足球费用</t>
  </si>
  <si>
    <t>足球一枚</t>
  </si>
  <si>
    <t>鲁尼</t>
  </si>
  <si>
    <t>POLO</t>
  </si>
  <si>
    <t>鲁尼，未顶贴；POLO未报名直接到；都免扣。最后一次300了。</t>
  </si>
  <si>
    <t>无解朋友</t>
  </si>
  <si>
    <t>贝纳通的GG</t>
  </si>
  <si>
    <t>无解朋友没报名直接到，贝纳通的GG未顶贴，第一次340元活动，免扣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</si>
</sst>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46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/>
    </xf>
    <xf numFmtId="58" fontId="0" fillId="3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36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4" borderId="24" xfId="0" applyNumberFormat="1" applyFont="1" applyFill="1" applyBorder="1" applyAlignment="1">
      <alignment/>
    </xf>
    <xf numFmtId="49" fontId="0" fillId="3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37" borderId="36" xfId="0" applyFont="1" applyFill="1" applyBorder="1" applyAlignment="1">
      <alignment horizontal="right"/>
    </xf>
    <xf numFmtId="0" fontId="0" fillId="37" borderId="37" xfId="0" applyFont="1" applyFill="1" applyBorder="1" applyAlignment="1">
      <alignment horizontal="center"/>
    </xf>
    <xf numFmtId="0" fontId="0" fillId="37" borderId="38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196" fontId="0" fillId="37" borderId="23" xfId="0" applyNumberFormat="1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right"/>
    </xf>
    <xf numFmtId="0" fontId="0" fillId="38" borderId="37" xfId="0" applyFont="1" applyFill="1" applyBorder="1" applyAlignment="1">
      <alignment horizontal="center"/>
    </xf>
    <xf numFmtId="0" fontId="0" fillId="38" borderId="38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196" fontId="0" fillId="38" borderId="23" xfId="0" applyNumberFormat="1" applyFont="1" applyFill="1" applyBorder="1" applyAlignment="1">
      <alignment/>
    </xf>
    <xf numFmtId="0" fontId="0" fillId="38" borderId="21" xfId="0" applyFont="1" applyFill="1" applyBorder="1" applyAlignment="1">
      <alignment horizontal="center"/>
    </xf>
    <xf numFmtId="0" fontId="0" fillId="39" borderId="36" xfId="0" applyFont="1" applyFill="1" applyBorder="1" applyAlignment="1">
      <alignment horizontal="right"/>
    </xf>
    <xf numFmtId="0" fontId="0" fillId="39" borderId="37" xfId="0" applyFont="1" applyFill="1" applyBorder="1" applyAlignment="1">
      <alignment horizontal="center"/>
    </xf>
    <xf numFmtId="0" fontId="0" fillId="39" borderId="38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196" fontId="0" fillId="39" borderId="23" xfId="0" applyNumberFormat="1" applyFont="1" applyFill="1" applyBorder="1" applyAlignment="1">
      <alignment/>
    </xf>
    <xf numFmtId="0" fontId="0" fillId="39" borderId="21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right"/>
    </xf>
    <xf numFmtId="0" fontId="0" fillId="40" borderId="37" xfId="0" applyFont="1" applyFill="1" applyBorder="1" applyAlignment="1">
      <alignment horizontal="center"/>
    </xf>
    <xf numFmtId="0" fontId="0" fillId="40" borderId="38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40" borderId="21" xfId="0" applyFont="1" applyFill="1" applyBorder="1" applyAlignment="1">
      <alignment horizontal="center"/>
    </xf>
    <xf numFmtId="196" fontId="0" fillId="40" borderId="23" xfId="0" applyNumberFormat="1" applyFont="1" applyFill="1" applyBorder="1" applyAlignment="1">
      <alignment/>
    </xf>
    <xf numFmtId="0" fontId="0" fillId="41" borderId="36" xfId="0" applyFont="1" applyFill="1" applyBorder="1" applyAlignment="1">
      <alignment horizontal="right"/>
    </xf>
    <xf numFmtId="0" fontId="0" fillId="41" borderId="37" xfId="0" applyFont="1" applyFill="1" applyBorder="1" applyAlignment="1">
      <alignment horizontal="center"/>
    </xf>
    <xf numFmtId="0" fontId="0" fillId="41" borderId="38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196" fontId="0" fillId="41" borderId="23" xfId="0" applyNumberFormat="1" applyFont="1" applyFill="1" applyBorder="1" applyAlignment="1">
      <alignment/>
    </xf>
    <xf numFmtId="0" fontId="0" fillId="41" borderId="21" xfId="0" applyFont="1" applyFill="1" applyBorder="1" applyAlignment="1">
      <alignment horizontal="center"/>
    </xf>
    <xf numFmtId="0" fontId="0" fillId="40" borderId="39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196" fontId="0" fillId="38" borderId="40" xfId="0" applyNumberFormat="1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41" xfId="0" applyFont="1" applyBorder="1" applyAlignment="1">
      <alignment/>
    </xf>
    <xf numFmtId="0" fontId="10" fillId="38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8" borderId="42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0" fillId="41" borderId="42" xfId="0" applyFont="1" applyFill="1" applyBorder="1" applyAlignment="1">
      <alignment horizontal="center"/>
    </xf>
    <xf numFmtId="0" fontId="0" fillId="41" borderId="43" xfId="0" applyFont="1" applyFill="1" applyBorder="1" applyAlignment="1">
      <alignment horizontal="center"/>
    </xf>
    <xf numFmtId="0" fontId="0" fillId="40" borderId="42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40" borderId="43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44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40" borderId="4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0" fillId="40" borderId="38" xfId="0" applyFont="1" applyFill="1" applyBorder="1" applyAlignment="1">
      <alignment/>
    </xf>
    <xf numFmtId="0" fontId="7" fillId="41" borderId="22" xfId="0" applyFont="1" applyFill="1" applyBorder="1" applyAlignment="1">
      <alignment horizontal="left"/>
    </xf>
    <xf numFmtId="0" fontId="7" fillId="39" borderId="22" xfId="0" applyFont="1" applyFill="1" applyBorder="1" applyAlignment="1">
      <alignment horizontal="left"/>
    </xf>
    <xf numFmtId="0" fontId="0" fillId="42" borderId="23" xfId="0" applyFont="1" applyFill="1" applyBorder="1" applyAlignment="1">
      <alignment/>
    </xf>
    <xf numFmtId="0" fontId="0" fillId="43" borderId="23" xfId="0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34" borderId="24" xfId="0" applyNumberFormat="1" applyFont="1" applyFill="1" applyBorder="1" applyAlignment="1">
      <alignment horizontal="center"/>
    </xf>
    <xf numFmtId="58" fontId="0" fillId="34" borderId="30" xfId="0" applyNumberFormat="1" applyFont="1" applyFill="1" applyBorder="1" applyAlignment="1">
      <alignment horizontal="center"/>
    </xf>
    <xf numFmtId="58" fontId="0" fillId="34" borderId="25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281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42007</v>
      </c>
      <c r="E1" s="126"/>
      <c r="F1" s="127"/>
      <c r="G1" s="16"/>
      <c r="H1" s="24">
        <v>42015</v>
      </c>
      <c r="I1" s="17"/>
      <c r="J1" s="30"/>
      <c r="K1" s="24">
        <v>42022</v>
      </c>
      <c r="L1" s="31"/>
      <c r="M1" s="16"/>
      <c r="N1" s="24">
        <v>42029</v>
      </c>
      <c r="O1" s="17"/>
      <c r="P1" s="16"/>
      <c r="Q1" s="24">
        <v>42036</v>
      </c>
      <c r="R1" s="17"/>
      <c r="S1" s="110" t="s">
        <v>13</v>
      </c>
      <c r="T1" s="111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28.107</v>
      </c>
      <c r="D3" s="50">
        <v>1</v>
      </c>
      <c r="E3" s="51">
        <v>196</v>
      </c>
      <c r="F3" s="52">
        <f>-15*D3</f>
        <v>-15</v>
      </c>
      <c r="G3" s="50">
        <v>1</v>
      </c>
      <c r="H3" s="51"/>
      <c r="I3" s="52">
        <f>-14.0476*G3</f>
        <v>-14.0476</v>
      </c>
      <c r="J3" s="50">
        <v>1</v>
      </c>
      <c r="K3" s="51"/>
      <c r="L3" s="52">
        <f>-16.1111*J3</f>
        <v>-16.1111</v>
      </c>
      <c r="M3" s="50">
        <v>1</v>
      </c>
      <c r="N3" s="51"/>
      <c r="O3" s="52">
        <f>0*M3</f>
        <v>0</v>
      </c>
      <c r="P3" s="86">
        <v>1</v>
      </c>
      <c r="Q3" s="95"/>
      <c r="R3" s="52">
        <f>-17.3529*P3</f>
        <v>-17.3529</v>
      </c>
      <c r="S3" s="50">
        <v>1</v>
      </c>
      <c r="T3" s="53">
        <f>-83*S3</f>
        <v>-83</v>
      </c>
      <c r="U3" s="76">
        <f aca="true" t="shared" si="0" ref="U3:U41">C3+E3+F3+H3+I3+K3+L3+N3+O3+T3+Q3+R3</f>
        <v>78.59540000000001</v>
      </c>
      <c r="W3" s="85"/>
    </row>
    <row r="4" spans="1:23" ht="12.75">
      <c r="A4" s="2">
        <v>2</v>
      </c>
      <c r="B4" s="75" t="s">
        <v>3</v>
      </c>
      <c r="C4" s="49">
        <v>87.4491</v>
      </c>
      <c r="D4" s="50">
        <v>1</v>
      </c>
      <c r="E4" s="51"/>
      <c r="F4" s="52">
        <f aca="true" t="shared" si="1" ref="F4:F41">-15*D4</f>
        <v>-15</v>
      </c>
      <c r="G4" s="50">
        <v>1</v>
      </c>
      <c r="H4" s="51">
        <v>200</v>
      </c>
      <c r="I4" s="52">
        <f aca="true" t="shared" si="2" ref="I4:I41">-14.0476*G4</f>
        <v>-14.0476</v>
      </c>
      <c r="J4" s="50">
        <v>2</v>
      </c>
      <c r="K4" s="51"/>
      <c r="L4" s="52">
        <f aca="true" t="shared" si="3" ref="L4:L41">-16.1111*J4</f>
        <v>-32.2222</v>
      </c>
      <c r="M4" s="50">
        <v>1</v>
      </c>
      <c r="N4" s="51"/>
      <c r="O4" s="52">
        <f aca="true" t="shared" si="4" ref="O4:O41">0*M4</f>
        <v>0</v>
      </c>
      <c r="P4" s="86"/>
      <c r="Q4" s="95"/>
      <c r="R4" s="52">
        <f aca="true" t="shared" si="5" ref="R4:R41">-17.3529*P4</f>
        <v>0</v>
      </c>
      <c r="S4" s="54">
        <v>1</v>
      </c>
      <c r="T4" s="53">
        <f aca="true" t="shared" si="6" ref="T4:T41">-83*S4</f>
        <v>-83</v>
      </c>
      <c r="U4" s="76">
        <f t="shared" si="0"/>
        <v>143.1793</v>
      </c>
      <c r="W4" s="85"/>
    </row>
    <row r="5" spans="1:23" ht="12.75">
      <c r="A5" s="2">
        <v>3</v>
      </c>
      <c r="B5" s="77" t="s">
        <v>20</v>
      </c>
      <c r="C5" s="49">
        <v>49.917</v>
      </c>
      <c r="D5" s="50">
        <v>1</v>
      </c>
      <c r="E5" s="51"/>
      <c r="F5" s="52">
        <f t="shared" si="1"/>
        <v>-15</v>
      </c>
      <c r="G5" s="50">
        <v>1</v>
      </c>
      <c r="H5" s="51"/>
      <c r="I5" s="52">
        <f t="shared" si="2"/>
        <v>-14.0476</v>
      </c>
      <c r="J5" s="50">
        <v>1</v>
      </c>
      <c r="K5" s="51"/>
      <c r="L5" s="52">
        <f t="shared" si="3"/>
        <v>-16.1111</v>
      </c>
      <c r="M5" s="50"/>
      <c r="N5" s="51"/>
      <c r="O5" s="52">
        <f t="shared" si="4"/>
        <v>0</v>
      </c>
      <c r="P5" s="86"/>
      <c r="Q5" s="95"/>
      <c r="R5" s="52">
        <f t="shared" si="5"/>
        <v>0</v>
      </c>
      <c r="S5" s="50"/>
      <c r="T5" s="53">
        <f t="shared" si="6"/>
        <v>0</v>
      </c>
      <c r="U5" s="76">
        <f t="shared" si="0"/>
        <v>4.758300000000002</v>
      </c>
      <c r="W5" s="85"/>
    </row>
    <row r="6" spans="1:23" ht="12.75">
      <c r="A6" s="2">
        <v>4</v>
      </c>
      <c r="B6" s="107">
        <v>9631</v>
      </c>
      <c r="C6" s="55">
        <v>84.3951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-14.0476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7">
        <v>1</v>
      </c>
      <c r="Q6" s="96"/>
      <c r="R6" s="58">
        <f t="shared" si="5"/>
        <v>-17.3529</v>
      </c>
      <c r="S6" s="60"/>
      <c r="T6" s="59">
        <f t="shared" si="6"/>
        <v>0</v>
      </c>
      <c r="U6" s="76">
        <f t="shared" si="0"/>
        <v>52.99459999999999</v>
      </c>
      <c r="W6" s="85"/>
    </row>
    <row r="7" spans="1:23" ht="12.75">
      <c r="A7" s="2">
        <v>5</v>
      </c>
      <c r="B7" s="78" t="s">
        <v>21</v>
      </c>
      <c r="C7" s="55">
        <v>68.9818</v>
      </c>
      <c r="D7" s="56">
        <v>1</v>
      </c>
      <c r="E7" s="57"/>
      <c r="F7" s="58">
        <f t="shared" si="1"/>
        <v>-15</v>
      </c>
      <c r="G7" s="56">
        <v>1</v>
      </c>
      <c r="H7" s="57">
        <v>200</v>
      </c>
      <c r="I7" s="58">
        <f t="shared" si="2"/>
        <v>-14.0476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8">
        <v>1</v>
      </c>
      <c r="Q7" s="97"/>
      <c r="R7" s="58">
        <f t="shared" si="5"/>
        <v>-17.3529</v>
      </c>
      <c r="S7" s="56">
        <v>1</v>
      </c>
      <c r="T7" s="59">
        <f t="shared" si="6"/>
        <v>-83</v>
      </c>
      <c r="U7" s="76">
        <f t="shared" si="0"/>
        <v>139.58130000000003</v>
      </c>
      <c r="W7" s="85"/>
    </row>
    <row r="8" spans="1:23" ht="12.75">
      <c r="A8" s="2">
        <v>6</v>
      </c>
      <c r="B8" s="78" t="s">
        <v>22</v>
      </c>
      <c r="C8" s="55">
        <v>91.9274</v>
      </c>
      <c r="D8" s="56">
        <v>1</v>
      </c>
      <c r="E8" s="57"/>
      <c r="F8" s="58">
        <f t="shared" si="1"/>
        <v>-15</v>
      </c>
      <c r="G8" s="56">
        <v>1</v>
      </c>
      <c r="H8" s="57"/>
      <c r="I8" s="58">
        <f t="shared" si="2"/>
        <v>-14.0476</v>
      </c>
      <c r="J8" s="56"/>
      <c r="K8" s="57"/>
      <c r="L8" s="58">
        <f t="shared" si="3"/>
        <v>0</v>
      </c>
      <c r="M8" s="56">
        <v>1</v>
      </c>
      <c r="N8" s="57">
        <v>400</v>
      </c>
      <c r="O8" s="58">
        <f>0*M8-300</f>
        <v>-300</v>
      </c>
      <c r="P8" s="88">
        <v>1</v>
      </c>
      <c r="Q8" s="97"/>
      <c r="R8" s="58">
        <f t="shared" si="5"/>
        <v>-17.3529</v>
      </c>
      <c r="S8" s="60"/>
      <c r="T8" s="59">
        <f t="shared" si="6"/>
        <v>0</v>
      </c>
      <c r="U8" s="76">
        <f t="shared" si="0"/>
        <v>145.52689999999998</v>
      </c>
      <c r="W8" s="85"/>
    </row>
    <row r="9" spans="1:23" ht="12.75">
      <c r="A9" s="2">
        <v>7</v>
      </c>
      <c r="B9" s="106" t="s">
        <v>23</v>
      </c>
      <c r="C9" s="67">
        <v>7.4895</v>
      </c>
      <c r="D9" s="68">
        <v>1</v>
      </c>
      <c r="E9" s="69"/>
      <c r="F9" s="70">
        <f t="shared" si="1"/>
        <v>-15</v>
      </c>
      <c r="G9" s="68">
        <v>2</v>
      </c>
      <c r="H9" s="69">
        <v>200</v>
      </c>
      <c r="I9" s="70">
        <f t="shared" si="2"/>
        <v>-28.0952</v>
      </c>
      <c r="J9" s="68">
        <v>1</v>
      </c>
      <c r="K9" s="69"/>
      <c r="L9" s="70">
        <f>-16.1111*J9-5</f>
        <v>-21.1111</v>
      </c>
      <c r="M9" s="68">
        <v>1</v>
      </c>
      <c r="N9" s="69"/>
      <c r="O9" s="70">
        <f t="shared" si="4"/>
        <v>0</v>
      </c>
      <c r="P9" s="89">
        <v>2</v>
      </c>
      <c r="Q9" s="98"/>
      <c r="R9" s="70">
        <f t="shared" si="5"/>
        <v>-34.7058</v>
      </c>
      <c r="S9" s="68"/>
      <c r="T9" s="71">
        <f t="shared" si="6"/>
        <v>0</v>
      </c>
      <c r="U9" s="76">
        <f t="shared" si="0"/>
        <v>108.57739999999998</v>
      </c>
      <c r="W9" s="85"/>
    </row>
    <row r="10" spans="1:23" ht="12.75">
      <c r="A10" s="2">
        <v>8</v>
      </c>
      <c r="B10" s="81" t="s">
        <v>24</v>
      </c>
      <c r="C10" s="67">
        <v>373.6716</v>
      </c>
      <c r="D10" s="72"/>
      <c r="E10" s="69"/>
      <c r="F10" s="70">
        <f t="shared" si="1"/>
        <v>0</v>
      </c>
      <c r="G10" s="72"/>
      <c r="H10" s="69"/>
      <c r="I10" s="70">
        <f t="shared" si="2"/>
        <v>0</v>
      </c>
      <c r="J10" s="72"/>
      <c r="K10" s="69"/>
      <c r="L10" s="70">
        <f t="shared" si="3"/>
        <v>0</v>
      </c>
      <c r="M10" s="72"/>
      <c r="N10" s="69"/>
      <c r="O10" s="70">
        <f t="shared" si="4"/>
        <v>0</v>
      </c>
      <c r="P10" s="90"/>
      <c r="Q10" s="99"/>
      <c r="R10" s="70">
        <f t="shared" si="5"/>
        <v>0</v>
      </c>
      <c r="S10" s="72"/>
      <c r="T10" s="71">
        <f t="shared" si="6"/>
        <v>0</v>
      </c>
      <c r="U10" s="76">
        <f t="shared" si="0"/>
        <v>373.6716</v>
      </c>
      <c r="W10" s="85"/>
    </row>
    <row r="11" spans="1:23" ht="12.75">
      <c r="A11" s="2">
        <v>9</v>
      </c>
      <c r="B11" s="106" t="s">
        <v>25</v>
      </c>
      <c r="C11" s="67">
        <v>179.1887</v>
      </c>
      <c r="D11" s="68">
        <v>1</v>
      </c>
      <c r="E11" s="69"/>
      <c r="F11" s="70">
        <f t="shared" si="1"/>
        <v>-15</v>
      </c>
      <c r="G11" s="68">
        <v>1</v>
      </c>
      <c r="H11" s="69"/>
      <c r="I11" s="70">
        <f t="shared" si="2"/>
        <v>-14.0476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89">
        <v>1</v>
      </c>
      <c r="Q11" s="98"/>
      <c r="R11" s="70">
        <f t="shared" si="5"/>
        <v>-17.3529</v>
      </c>
      <c r="S11" s="68">
        <v>1</v>
      </c>
      <c r="T11" s="71">
        <f t="shared" si="6"/>
        <v>-83</v>
      </c>
      <c r="U11" s="76">
        <f t="shared" si="0"/>
        <v>49.78820000000002</v>
      </c>
      <c r="W11" s="85"/>
    </row>
    <row r="12" spans="1:23" ht="12.75">
      <c r="A12" s="2">
        <v>10</v>
      </c>
      <c r="B12" s="79" t="s">
        <v>26</v>
      </c>
      <c r="C12" s="61">
        <v>247.5907</v>
      </c>
      <c r="D12" s="62">
        <v>1</v>
      </c>
      <c r="E12" s="63"/>
      <c r="F12" s="64">
        <f t="shared" si="1"/>
        <v>-15</v>
      </c>
      <c r="G12" s="62"/>
      <c r="H12" s="63"/>
      <c r="I12" s="64">
        <f t="shared" si="2"/>
        <v>0</v>
      </c>
      <c r="J12" s="62">
        <v>1</v>
      </c>
      <c r="K12" s="63"/>
      <c r="L12" s="64">
        <f t="shared" si="3"/>
        <v>-16.1111</v>
      </c>
      <c r="M12" s="62">
        <v>1</v>
      </c>
      <c r="N12" s="63"/>
      <c r="O12" s="64">
        <f t="shared" si="4"/>
        <v>0</v>
      </c>
      <c r="P12" s="91">
        <v>1</v>
      </c>
      <c r="Q12" s="100"/>
      <c r="R12" s="64">
        <f t="shared" si="5"/>
        <v>-17.3529</v>
      </c>
      <c r="S12" s="62"/>
      <c r="T12" s="66">
        <f t="shared" si="6"/>
        <v>0</v>
      </c>
      <c r="U12" s="76">
        <f t="shared" si="0"/>
        <v>199.1267</v>
      </c>
      <c r="W12" s="85"/>
    </row>
    <row r="13" spans="1:23" ht="12.75">
      <c r="A13" s="2">
        <v>11</v>
      </c>
      <c r="B13" s="79" t="s">
        <v>27</v>
      </c>
      <c r="C13" s="61">
        <v>24.5926</v>
      </c>
      <c r="D13" s="62">
        <v>1</v>
      </c>
      <c r="E13" s="63"/>
      <c r="F13" s="64">
        <f t="shared" si="1"/>
        <v>-15</v>
      </c>
      <c r="G13" s="62">
        <v>1</v>
      </c>
      <c r="H13" s="63"/>
      <c r="I13" s="64">
        <f t="shared" si="2"/>
        <v>-14.0476</v>
      </c>
      <c r="J13" s="62"/>
      <c r="K13" s="63"/>
      <c r="L13" s="64">
        <f t="shared" si="3"/>
        <v>0</v>
      </c>
      <c r="M13" s="62"/>
      <c r="N13" s="105"/>
      <c r="O13" s="64">
        <f t="shared" si="4"/>
        <v>0</v>
      </c>
      <c r="P13" s="91">
        <v>1</v>
      </c>
      <c r="Q13" s="100">
        <v>100</v>
      </c>
      <c r="R13" s="64">
        <f t="shared" si="5"/>
        <v>-17.3529</v>
      </c>
      <c r="S13" s="65"/>
      <c r="T13" s="66">
        <f t="shared" si="6"/>
        <v>0</v>
      </c>
      <c r="U13" s="76">
        <f t="shared" si="0"/>
        <v>78.1921</v>
      </c>
      <c r="W13" s="85"/>
    </row>
    <row r="14" spans="1:23" ht="12.75">
      <c r="A14" s="2">
        <v>12</v>
      </c>
      <c r="B14" s="79" t="s">
        <v>28</v>
      </c>
      <c r="C14" s="61">
        <v>219.8685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-16.1111</v>
      </c>
      <c r="M14" s="62"/>
      <c r="N14" s="63"/>
      <c r="O14" s="64">
        <f t="shared" si="4"/>
        <v>0</v>
      </c>
      <c r="P14" s="91"/>
      <c r="Q14" s="100"/>
      <c r="R14" s="64">
        <f t="shared" si="5"/>
        <v>0</v>
      </c>
      <c r="S14" s="62"/>
      <c r="T14" s="66">
        <f t="shared" si="6"/>
        <v>0</v>
      </c>
      <c r="U14" s="76">
        <f t="shared" si="0"/>
        <v>203.75740000000002</v>
      </c>
      <c r="W14" s="85"/>
    </row>
    <row r="15" spans="1:23" ht="12.75">
      <c r="A15" s="2">
        <v>13</v>
      </c>
      <c r="B15" s="80" t="s">
        <v>29</v>
      </c>
      <c r="C15" s="43">
        <v>180.7187</v>
      </c>
      <c r="D15" s="44">
        <v>1</v>
      </c>
      <c r="E15" s="45"/>
      <c r="F15" s="46">
        <f t="shared" si="1"/>
        <v>-15</v>
      </c>
      <c r="G15" s="44">
        <v>1</v>
      </c>
      <c r="H15" s="45"/>
      <c r="I15" s="46">
        <f t="shared" si="2"/>
        <v>-14.0476</v>
      </c>
      <c r="J15" s="44"/>
      <c r="K15" s="45"/>
      <c r="L15" s="46">
        <f t="shared" si="3"/>
        <v>0</v>
      </c>
      <c r="M15" s="44">
        <v>1</v>
      </c>
      <c r="N15" s="45">
        <v>100</v>
      </c>
      <c r="O15" s="46">
        <f t="shared" si="4"/>
        <v>0</v>
      </c>
      <c r="P15" s="92">
        <v>1</v>
      </c>
      <c r="Q15" s="101"/>
      <c r="R15" s="46">
        <f>-17.3529*P15-5</f>
        <v>-22.3529</v>
      </c>
      <c r="S15" s="48">
        <v>1</v>
      </c>
      <c r="T15" s="47">
        <f t="shared" si="6"/>
        <v>-83</v>
      </c>
      <c r="U15" s="76">
        <f t="shared" si="0"/>
        <v>146.31820000000002</v>
      </c>
      <c r="W15" s="85"/>
    </row>
    <row r="16" spans="1:23" ht="12.75">
      <c r="A16" s="2">
        <v>14</v>
      </c>
      <c r="B16" s="80" t="s">
        <v>30</v>
      </c>
      <c r="C16" s="43">
        <v>12.2272</v>
      </c>
      <c r="D16" s="44">
        <v>1</v>
      </c>
      <c r="E16" s="45"/>
      <c r="F16" s="46">
        <f t="shared" si="1"/>
        <v>-15</v>
      </c>
      <c r="G16" s="44">
        <v>1</v>
      </c>
      <c r="H16" s="45">
        <v>100</v>
      </c>
      <c r="I16" s="46">
        <f>-14.0476*G16-5</f>
        <v>-19.0476</v>
      </c>
      <c r="J16" s="44">
        <v>1</v>
      </c>
      <c r="K16" s="45"/>
      <c r="L16" s="46">
        <f t="shared" si="3"/>
        <v>-16.1111</v>
      </c>
      <c r="M16" s="44">
        <v>1</v>
      </c>
      <c r="N16" s="45"/>
      <c r="O16" s="46">
        <f t="shared" si="4"/>
        <v>0</v>
      </c>
      <c r="P16" s="92">
        <v>1</v>
      </c>
      <c r="Q16" s="101"/>
      <c r="R16" s="46">
        <f t="shared" si="5"/>
        <v>-17.3529</v>
      </c>
      <c r="S16" s="44"/>
      <c r="T16" s="47">
        <f t="shared" si="6"/>
        <v>0</v>
      </c>
      <c r="U16" s="76">
        <f t="shared" si="0"/>
        <v>44.715599999999995</v>
      </c>
      <c r="W16" s="85"/>
    </row>
    <row r="17" spans="1:23" ht="12.75">
      <c r="A17" s="2">
        <v>15</v>
      </c>
      <c r="B17" s="80" t="s">
        <v>31</v>
      </c>
      <c r="C17" s="43">
        <v>153.7677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-16.1111</v>
      </c>
      <c r="M17" s="44">
        <v>1</v>
      </c>
      <c r="N17" s="45"/>
      <c r="O17" s="46">
        <f t="shared" si="4"/>
        <v>0</v>
      </c>
      <c r="P17" s="92"/>
      <c r="Q17" s="101"/>
      <c r="R17" s="46">
        <f t="shared" si="5"/>
        <v>0</v>
      </c>
      <c r="S17" s="48"/>
      <c r="T17" s="47">
        <f t="shared" si="6"/>
        <v>0</v>
      </c>
      <c r="U17" s="76">
        <f t="shared" si="0"/>
        <v>137.6566</v>
      </c>
      <c r="W17" s="85"/>
    </row>
    <row r="18" spans="1:23" ht="12.75">
      <c r="A18" s="2">
        <v>16</v>
      </c>
      <c r="B18" s="77" t="s">
        <v>32</v>
      </c>
      <c r="C18" s="49">
        <v>85.3476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6"/>
      <c r="Q18" s="95"/>
      <c r="R18" s="52">
        <f t="shared" si="5"/>
        <v>0</v>
      </c>
      <c r="S18" s="50"/>
      <c r="T18" s="53">
        <f t="shared" si="6"/>
        <v>0</v>
      </c>
      <c r="U18" s="76">
        <f t="shared" si="0"/>
        <v>85.3476</v>
      </c>
      <c r="W18" s="85"/>
    </row>
    <row r="19" spans="1:23" ht="12.75">
      <c r="A19" s="2">
        <v>17</v>
      </c>
      <c r="B19" s="77" t="s">
        <v>33</v>
      </c>
      <c r="C19" s="49">
        <v>9.9488</v>
      </c>
      <c r="D19" s="50">
        <v>1</v>
      </c>
      <c r="E19" s="51">
        <v>200</v>
      </c>
      <c r="F19" s="52">
        <f t="shared" si="1"/>
        <v>-15</v>
      </c>
      <c r="G19" s="50">
        <v>1</v>
      </c>
      <c r="H19" s="51"/>
      <c r="I19" s="52">
        <f t="shared" si="2"/>
        <v>-14.0476</v>
      </c>
      <c r="J19" s="50">
        <v>1</v>
      </c>
      <c r="K19" s="51"/>
      <c r="L19" s="52">
        <f t="shared" si="3"/>
        <v>-16.1111</v>
      </c>
      <c r="M19" s="50">
        <v>1</v>
      </c>
      <c r="N19" s="51"/>
      <c r="O19" s="52">
        <f t="shared" si="4"/>
        <v>0</v>
      </c>
      <c r="P19" s="86">
        <v>1</v>
      </c>
      <c r="Q19" s="95"/>
      <c r="R19" s="52">
        <f t="shared" si="5"/>
        <v>-17.3529</v>
      </c>
      <c r="S19" s="54">
        <v>1</v>
      </c>
      <c r="T19" s="53">
        <f t="shared" si="6"/>
        <v>-83</v>
      </c>
      <c r="U19" s="76">
        <f t="shared" si="0"/>
        <v>64.43720000000002</v>
      </c>
      <c r="W19" s="85"/>
    </row>
    <row r="20" spans="1:23" ht="12.75">
      <c r="A20" s="2">
        <v>18</v>
      </c>
      <c r="B20" s="77" t="s">
        <v>34</v>
      </c>
      <c r="C20" s="49">
        <v>100.7519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-14.0476</v>
      </c>
      <c r="J20" s="50">
        <v>1</v>
      </c>
      <c r="K20" s="51"/>
      <c r="L20" s="52">
        <f t="shared" si="3"/>
        <v>-16.1111</v>
      </c>
      <c r="M20" s="50"/>
      <c r="N20" s="51"/>
      <c r="O20" s="52">
        <f t="shared" si="4"/>
        <v>0</v>
      </c>
      <c r="P20" s="86"/>
      <c r="Q20" s="95"/>
      <c r="R20" s="52">
        <f t="shared" si="5"/>
        <v>0</v>
      </c>
      <c r="S20" s="50"/>
      <c r="T20" s="53">
        <f t="shared" si="6"/>
        <v>0</v>
      </c>
      <c r="U20" s="76">
        <f t="shared" si="0"/>
        <v>70.5932</v>
      </c>
      <c r="W20" s="85"/>
    </row>
    <row r="21" spans="1:23" ht="12.75">
      <c r="A21" s="2">
        <v>19</v>
      </c>
      <c r="B21" s="78"/>
      <c r="C21" s="55"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8"/>
      <c r="Q21" s="97"/>
      <c r="R21" s="58">
        <f t="shared" si="5"/>
        <v>0</v>
      </c>
      <c r="S21" s="60"/>
      <c r="T21" s="59">
        <f t="shared" si="6"/>
        <v>0</v>
      </c>
      <c r="U21" s="76">
        <f t="shared" si="0"/>
        <v>0</v>
      </c>
      <c r="W21" s="85"/>
    </row>
    <row r="22" spans="1:23" ht="12.75">
      <c r="A22" s="2">
        <v>20</v>
      </c>
      <c r="B22" s="78" t="s">
        <v>35</v>
      </c>
      <c r="C22" s="55">
        <v>47.1879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-14.0476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0</v>
      </c>
      <c r="P22" s="88">
        <v>1</v>
      </c>
      <c r="Q22" s="97"/>
      <c r="R22" s="58">
        <f t="shared" si="5"/>
        <v>-17.3529</v>
      </c>
      <c r="S22" s="56"/>
      <c r="T22" s="59">
        <f t="shared" si="6"/>
        <v>0</v>
      </c>
      <c r="U22" s="76">
        <f t="shared" si="0"/>
        <v>15.787399999999995</v>
      </c>
      <c r="W22" s="85"/>
    </row>
    <row r="23" spans="1:23" ht="12.75">
      <c r="A23" s="2">
        <v>21</v>
      </c>
      <c r="B23" s="78" t="s">
        <v>36</v>
      </c>
      <c r="C23" s="55">
        <v>270.5454</v>
      </c>
      <c r="D23" s="56">
        <v>1</v>
      </c>
      <c r="E23" s="57"/>
      <c r="F23" s="58">
        <f t="shared" si="1"/>
        <v>-15</v>
      </c>
      <c r="G23" s="56">
        <v>1</v>
      </c>
      <c r="H23" s="57">
        <v>900</v>
      </c>
      <c r="I23" s="58">
        <f t="shared" si="2"/>
        <v>-14.0476</v>
      </c>
      <c r="J23" s="56">
        <v>1</v>
      </c>
      <c r="K23" s="57"/>
      <c r="L23" s="58">
        <f t="shared" si="3"/>
        <v>-16.1111</v>
      </c>
      <c r="M23" s="56">
        <v>1</v>
      </c>
      <c r="N23" s="57"/>
      <c r="O23" s="58">
        <f t="shared" si="4"/>
        <v>0</v>
      </c>
      <c r="P23" s="88">
        <v>1</v>
      </c>
      <c r="Q23" s="97"/>
      <c r="R23" s="58">
        <f t="shared" si="5"/>
        <v>-17.3529</v>
      </c>
      <c r="S23" s="60">
        <v>1</v>
      </c>
      <c r="T23" s="59">
        <f t="shared" si="6"/>
        <v>-83</v>
      </c>
      <c r="U23" s="76">
        <f t="shared" si="0"/>
        <v>1025.0337999999997</v>
      </c>
      <c r="W23" s="85"/>
    </row>
    <row r="24" spans="1:23" ht="12.75">
      <c r="A24" s="2">
        <v>22</v>
      </c>
      <c r="B24" s="81" t="s">
        <v>37</v>
      </c>
      <c r="C24" s="67">
        <v>57.5351</v>
      </c>
      <c r="D24" s="68">
        <v>1</v>
      </c>
      <c r="E24" s="69"/>
      <c r="F24" s="70">
        <f t="shared" si="1"/>
        <v>-15</v>
      </c>
      <c r="G24" s="68">
        <v>1</v>
      </c>
      <c r="H24" s="69">
        <v>100</v>
      </c>
      <c r="I24" s="70">
        <f t="shared" si="2"/>
        <v>-14.0476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89"/>
      <c r="Q24" s="98"/>
      <c r="R24" s="70">
        <f t="shared" si="5"/>
        <v>0</v>
      </c>
      <c r="S24" s="68">
        <v>1</v>
      </c>
      <c r="T24" s="71">
        <f t="shared" si="6"/>
        <v>-83</v>
      </c>
      <c r="U24" s="76">
        <f t="shared" si="0"/>
        <v>45.48750000000001</v>
      </c>
      <c r="W24" s="85"/>
    </row>
    <row r="25" spans="1:23" ht="12.75">
      <c r="A25" s="2">
        <v>23</v>
      </c>
      <c r="B25" s="81" t="s">
        <v>38</v>
      </c>
      <c r="C25" s="67">
        <v>-17.6703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89"/>
      <c r="Q25" s="98"/>
      <c r="R25" s="70">
        <f t="shared" si="5"/>
        <v>0</v>
      </c>
      <c r="S25" s="68"/>
      <c r="T25" s="71">
        <f t="shared" si="6"/>
        <v>0</v>
      </c>
      <c r="U25" s="76">
        <f t="shared" si="0"/>
        <v>-17.6703</v>
      </c>
      <c r="W25" s="85"/>
    </row>
    <row r="26" spans="1:23" ht="12.75">
      <c r="A26" s="2">
        <v>24</v>
      </c>
      <c r="B26" s="81" t="s">
        <v>39</v>
      </c>
      <c r="C26" s="67">
        <v>-77.6198</v>
      </c>
      <c r="D26" s="68"/>
      <c r="E26" s="69"/>
      <c r="F26" s="70">
        <f t="shared" si="1"/>
        <v>0</v>
      </c>
      <c r="G26" s="68"/>
      <c r="H26" s="69">
        <v>200</v>
      </c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89"/>
      <c r="Q26" s="98"/>
      <c r="R26" s="70">
        <f t="shared" si="5"/>
        <v>0</v>
      </c>
      <c r="S26" s="72">
        <v>1</v>
      </c>
      <c r="T26" s="71">
        <f t="shared" si="6"/>
        <v>-83</v>
      </c>
      <c r="U26" s="76">
        <f t="shared" si="0"/>
        <v>39.3802</v>
      </c>
      <c r="W26" s="85"/>
    </row>
    <row r="27" spans="1:23" ht="12.75">
      <c r="A27" s="2">
        <v>25</v>
      </c>
      <c r="B27" s="79" t="s">
        <v>40</v>
      </c>
      <c r="C27" s="61">
        <v>51.2016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-14.0476</v>
      </c>
      <c r="J27" s="62">
        <v>2</v>
      </c>
      <c r="K27" s="73">
        <v>116</v>
      </c>
      <c r="L27" s="64">
        <f t="shared" si="3"/>
        <v>-32.2222</v>
      </c>
      <c r="M27" s="62">
        <v>1</v>
      </c>
      <c r="N27" s="73"/>
      <c r="O27" s="64">
        <f t="shared" si="4"/>
        <v>0</v>
      </c>
      <c r="P27" s="91">
        <v>1</v>
      </c>
      <c r="Q27" s="100"/>
      <c r="R27" s="64">
        <f t="shared" si="5"/>
        <v>-17.3529</v>
      </c>
      <c r="S27" s="62"/>
      <c r="T27" s="66">
        <f t="shared" si="6"/>
        <v>0</v>
      </c>
      <c r="U27" s="76">
        <f t="shared" si="0"/>
        <v>103.57889999999999</v>
      </c>
      <c r="W27" s="85"/>
    </row>
    <row r="28" spans="1:23" ht="12.75">
      <c r="A28" s="2">
        <v>26</v>
      </c>
      <c r="B28" s="79" t="s">
        <v>41</v>
      </c>
      <c r="C28" s="61">
        <v>258.9026</v>
      </c>
      <c r="D28" s="65">
        <v>1</v>
      </c>
      <c r="E28" s="73"/>
      <c r="F28" s="64">
        <f t="shared" si="1"/>
        <v>-15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0</v>
      </c>
      <c r="P28" s="93"/>
      <c r="Q28" s="102"/>
      <c r="R28" s="64">
        <f t="shared" si="5"/>
        <v>0</v>
      </c>
      <c r="S28" s="65">
        <v>1</v>
      </c>
      <c r="T28" s="66">
        <f t="shared" si="6"/>
        <v>-83</v>
      </c>
      <c r="U28" s="76">
        <f t="shared" si="0"/>
        <v>160.9026</v>
      </c>
      <c r="W28" s="85"/>
    </row>
    <row r="29" spans="1:23" ht="12.75">
      <c r="A29" s="2">
        <v>27</v>
      </c>
      <c r="B29" s="79" t="s">
        <v>42</v>
      </c>
      <c r="C29" s="61">
        <v>144.0181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-16.1111</v>
      </c>
      <c r="M29" s="62"/>
      <c r="N29" s="63"/>
      <c r="O29" s="64">
        <f t="shared" si="4"/>
        <v>0</v>
      </c>
      <c r="P29" s="91">
        <v>1</v>
      </c>
      <c r="Q29" s="100"/>
      <c r="R29" s="64">
        <f t="shared" si="5"/>
        <v>-17.3529</v>
      </c>
      <c r="S29" s="62"/>
      <c r="T29" s="66">
        <f t="shared" si="6"/>
        <v>0</v>
      </c>
      <c r="U29" s="76">
        <f t="shared" si="0"/>
        <v>110.5541</v>
      </c>
      <c r="W29" s="85"/>
    </row>
    <row r="30" spans="1:23" ht="12.75">
      <c r="A30" s="2">
        <v>28</v>
      </c>
      <c r="B30" s="80" t="s">
        <v>43</v>
      </c>
      <c r="C30" s="43">
        <v>38.2553</v>
      </c>
      <c r="D30" s="48">
        <v>1</v>
      </c>
      <c r="E30" s="74"/>
      <c r="F30" s="46">
        <f t="shared" si="1"/>
        <v>-15</v>
      </c>
      <c r="G30" s="48"/>
      <c r="H30" s="74">
        <v>100</v>
      </c>
      <c r="I30" s="46">
        <f t="shared" si="2"/>
        <v>0</v>
      </c>
      <c r="J30" s="48"/>
      <c r="K30" s="74">
        <v>84</v>
      </c>
      <c r="L30" s="46">
        <f t="shared" si="3"/>
        <v>0</v>
      </c>
      <c r="M30" s="48">
        <v>1</v>
      </c>
      <c r="N30" s="74"/>
      <c r="O30" s="46">
        <f t="shared" si="4"/>
        <v>0</v>
      </c>
      <c r="P30" s="94"/>
      <c r="Q30" s="103"/>
      <c r="R30" s="46">
        <f t="shared" si="5"/>
        <v>0</v>
      </c>
      <c r="S30" s="48">
        <v>1</v>
      </c>
      <c r="T30" s="47">
        <f t="shared" si="6"/>
        <v>-83</v>
      </c>
      <c r="U30" s="76">
        <f t="shared" si="0"/>
        <v>124.2553</v>
      </c>
      <c r="V30" s="28"/>
      <c r="W30" s="85"/>
    </row>
    <row r="31" spans="1:23" ht="12.75">
      <c r="A31" s="2">
        <v>29</v>
      </c>
      <c r="B31" s="80" t="s">
        <v>44</v>
      </c>
      <c r="C31" s="43">
        <v>151.0908</v>
      </c>
      <c r="D31" s="44">
        <v>1</v>
      </c>
      <c r="E31" s="74"/>
      <c r="F31" s="46">
        <f t="shared" si="1"/>
        <v>-15</v>
      </c>
      <c r="G31" s="44">
        <v>1</v>
      </c>
      <c r="H31" s="74"/>
      <c r="I31" s="46">
        <f t="shared" si="2"/>
        <v>-14.0476</v>
      </c>
      <c r="J31" s="44">
        <v>1</v>
      </c>
      <c r="K31" s="74"/>
      <c r="L31" s="46">
        <f t="shared" si="3"/>
        <v>-16.1111</v>
      </c>
      <c r="M31" s="44">
        <v>1</v>
      </c>
      <c r="N31" s="74"/>
      <c r="O31" s="46">
        <f t="shared" si="4"/>
        <v>0</v>
      </c>
      <c r="P31" s="92"/>
      <c r="Q31" s="101"/>
      <c r="R31" s="46">
        <f t="shared" si="5"/>
        <v>0</v>
      </c>
      <c r="S31" s="44"/>
      <c r="T31" s="47">
        <f t="shared" si="6"/>
        <v>0</v>
      </c>
      <c r="U31" s="76">
        <f t="shared" si="0"/>
        <v>105.93209999999999</v>
      </c>
      <c r="W31" s="85"/>
    </row>
    <row r="32" spans="1:23" ht="12.75">
      <c r="A32" s="2">
        <v>30</v>
      </c>
      <c r="B32" s="80"/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4"/>
      <c r="Q32" s="103"/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5"/>
    </row>
    <row r="33" spans="1:23" ht="12.75">
      <c r="A33" s="2">
        <v>31</v>
      </c>
      <c r="B33" s="77" t="s">
        <v>45</v>
      </c>
      <c r="C33" s="49">
        <v>84.3004</v>
      </c>
      <c r="D33" s="50">
        <v>1</v>
      </c>
      <c r="E33" s="51"/>
      <c r="F33" s="52">
        <f t="shared" si="1"/>
        <v>-15</v>
      </c>
      <c r="G33" s="50">
        <v>1</v>
      </c>
      <c r="H33" s="51"/>
      <c r="I33" s="52">
        <f t="shared" si="2"/>
        <v>-14.0476</v>
      </c>
      <c r="J33" s="50">
        <v>1</v>
      </c>
      <c r="K33" s="51"/>
      <c r="L33" s="52">
        <f t="shared" si="3"/>
        <v>-16.1111</v>
      </c>
      <c r="M33" s="50">
        <v>1</v>
      </c>
      <c r="N33" s="51"/>
      <c r="O33" s="52">
        <f t="shared" si="4"/>
        <v>0</v>
      </c>
      <c r="P33" s="86">
        <v>1</v>
      </c>
      <c r="Q33" s="95"/>
      <c r="R33" s="52">
        <f t="shared" si="5"/>
        <v>-17.3529</v>
      </c>
      <c r="S33" s="50"/>
      <c r="T33" s="53">
        <f t="shared" si="6"/>
        <v>0</v>
      </c>
      <c r="U33" s="76">
        <f t="shared" si="0"/>
        <v>21.78879999999999</v>
      </c>
      <c r="W33" s="85"/>
    </row>
    <row r="34" spans="1:23" ht="12.75">
      <c r="A34" s="2">
        <v>32</v>
      </c>
      <c r="B34" s="77" t="s">
        <v>46</v>
      </c>
      <c r="C34" s="49">
        <v>59.0762</v>
      </c>
      <c r="D34" s="50">
        <v>1</v>
      </c>
      <c r="E34" s="51"/>
      <c r="F34" s="52">
        <f t="shared" si="1"/>
        <v>-15</v>
      </c>
      <c r="G34" s="84"/>
      <c r="H34" s="51"/>
      <c r="I34" s="52">
        <f t="shared" si="2"/>
        <v>0</v>
      </c>
      <c r="J34" s="84">
        <v>1</v>
      </c>
      <c r="K34" s="51"/>
      <c r="L34" s="52">
        <f>-16.1111*J34-5</f>
        <v>-21.1111</v>
      </c>
      <c r="M34" s="50"/>
      <c r="N34" s="51"/>
      <c r="O34" s="52">
        <f t="shared" si="4"/>
        <v>0</v>
      </c>
      <c r="P34" s="86"/>
      <c r="Q34" s="95"/>
      <c r="R34" s="52">
        <f t="shared" si="5"/>
        <v>0</v>
      </c>
      <c r="S34" s="54"/>
      <c r="T34" s="53">
        <f t="shared" si="6"/>
        <v>0</v>
      </c>
      <c r="U34" s="76">
        <f t="shared" si="0"/>
        <v>22.9651</v>
      </c>
      <c r="W34" s="85"/>
    </row>
    <row r="35" spans="1:23" ht="12.75">
      <c r="A35" s="2">
        <v>33</v>
      </c>
      <c r="B35" s="77" t="s">
        <v>47</v>
      </c>
      <c r="C35" s="49">
        <v>70.6134</v>
      </c>
      <c r="D35" s="50">
        <v>1</v>
      </c>
      <c r="E35" s="51"/>
      <c r="F35" s="52">
        <f t="shared" si="1"/>
        <v>-15</v>
      </c>
      <c r="G35" s="50">
        <v>1</v>
      </c>
      <c r="H35" s="51"/>
      <c r="I35" s="52">
        <f t="shared" si="2"/>
        <v>-14.0476</v>
      </c>
      <c r="J35" s="50"/>
      <c r="K35" s="51"/>
      <c r="L35" s="52">
        <f t="shared" si="3"/>
        <v>0</v>
      </c>
      <c r="M35" s="50">
        <v>1</v>
      </c>
      <c r="N35" s="51">
        <v>200</v>
      </c>
      <c r="O35" s="52">
        <f t="shared" si="4"/>
        <v>0</v>
      </c>
      <c r="P35" s="86"/>
      <c r="Q35" s="95"/>
      <c r="R35" s="52">
        <f t="shared" si="5"/>
        <v>0</v>
      </c>
      <c r="S35" s="50">
        <v>1</v>
      </c>
      <c r="T35" s="53">
        <f t="shared" si="6"/>
        <v>-83</v>
      </c>
      <c r="U35" s="76">
        <f t="shared" si="0"/>
        <v>158.5658</v>
      </c>
      <c r="W35" s="85"/>
    </row>
    <row r="36" spans="1:23" ht="12.75">
      <c r="A36" s="2">
        <v>34</v>
      </c>
      <c r="B36" s="78" t="s">
        <v>48</v>
      </c>
      <c r="C36" s="55">
        <v>-0.0109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8"/>
      <c r="Q36" s="97"/>
      <c r="R36" s="58">
        <f t="shared" si="5"/>
        <v>0</v>
      </c>
      <c r="S36" s="60"/>
      <c r="T36" s="59">
        <f t="shared" si="6"/>
        <v>0</v>
      </c>
      <c r="U36" s="76">
        <f t="shared" si="0"/>
        <v>-0.0109</v>
      </c>
      <c r="W36" s="85"/>
    </row>
    <row r="37" spans="1:23" ht="12.75">
      <c r="A37" s="2">
        <v>35</v>
      </c>
      <c r="B37" s="78" t="s">
        <v>49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8"/>
      <c r="Q37" s="97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5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8"/>
      <c r="Q38" s="97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5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89"/>
      <c r="Q39" s="98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5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89"/>
      <c r="Q40" s="98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5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89"/>
      <c r="Q41" s="98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5"/>
    </row>
    <row r="42" spans="1:23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  <c r="W42" s="85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15</v>
      </c>
      <c r="G43" s="1">
        <f>SUM(G3:G41)</f>
        <v>21</v>
      </c>
      <c r="I43" s="1">
        <f>H54/G43</f>
        <v>14.047619047619047</v>
      </c>
      <c r="J43" s="1">
        <f>SUM(J3:J41)</f>
        <v>18</v>
      </c>
      <c r="L43" s="1">
        <f>K54/J43</f>
        <v>16.11111111111111</v>
      </c>
      <c r="M43" s="1">
        <f>SUM(M3:M41)</f>
        <v>17</v>
      </c>
      <c r="O43" s="1">
        <f>N54/M43</f>
        <v>17.647058823529413</v>
      </c>
      <c r="P43" s="1">
        <f>SUM(P3:P41)</f>
        <v>17</v>
      </c>
      <c r="R43" s="1">
        <f>Q54/P43</f>
        <v>17.352941176470587</v>
      </c>
      <c r="S43" s="1">
        <f>SUM(S3:S42)</f>
        <v>12</v>
      </c>
      <c r="T43" s="27">
        <f>SUM(T3:T41)</f>
        <v>-996</v>
      </c>
      <c r="U43" s="23"/>
    </row>
    <row r="44" spans="4:18" ht="12.75">
      <c r="D44" s="33" t="s">
        <v>50</v>
      </c>
      <c r="F44" s="34" t="s">
        <v>51</v>
      </c>
      <c r="G44" s="33" t="s">
        <v>50</v>
      </c>
      <c r="I44" s="34" t="s">
        <v>51</v>
      </c>
      <c r="J44" s="33" t="s">
        <v>50</v>
      </c>
      <c r="L44" s="34" t="s">
        <v>51</v>
      </c>
      <c r="M44" s="33" t="s">
        <v>50</v>
      </c>
      <c r="O44" s="34" t="s">
        <v>51</v>
      </c>
      <c r="P44" s="33" t="s">
        <v>50</v>
      </c>
      <c r="R44" s="34" t="s">
        <v>51</v>
      </c>
    </row>
    <row r="45" spans="5:21" ht="12.75">
      <c r="E45" s="28" t="s">
        <v>52</v>
      </c>
      <c r="F45" s="1">
        <f>SUM(F3:F41)</f>
        <v>-300</v>
      </c>
      <c r="H45" s="28" t="s">
        <v>52</v>
      </c>
      <c r="I45" s="1">
        <f>SUM(I3:I41)</f>
        <v>-299.9995999999999</v>
      </c>
      <c r="K45" s="28" t="s">
        <v>52</v>
      </c>
      <c r="L45" s="1">
        <f>SUM(L3:L41)</f>
        <v>-299.9998</v>
      </c>
      <c r="N45" s="28" t="s">
        <v>52</v>
      </c>
      <c r="O45" s="1">
        <f>SUM(O3:O41)</f>
        <v>-300</v>
      </c>
      <c r="Q45" s="28" t="s">
        <v>52</v>
      </c>
      <c r="R45" s="1">
        <f>SUM(R3:R41)</f>
        <v>-299.9993</v>
      </c>
      <c r="U45" s="19"/>
    </row>
    <row r="46" spans="2:21" ht="12.75">
      <c r="B46" s="29" t="s">
        <v>53</v>
      </c>
      <c r="C46" s="27">
        <f>SUM(C3:C41)</f>
        <v>3199.998399999999</v>
      </c>
      <c r="E46" s="29"/>
      <c r="H46" s="29"/>
      <c r="K46" s="29"/>
      <c r="N46" s="29"/>
      <c r="Q46" s="29"/>
      <c r="U46" s="19"/>
    </row>
    <row r="47" spans="19:23" ht="12.75">
      <c r="S47" s="117" t="s">
        <v>8</v>
      </c>
      <c r="T47" s="117"/>
      <c r="U47" s="41">
        <f>SUM(U3:U41)</f>
        <v>4099.9996999999985</v>
      </c>
      <c r="W47" s="85">
        <f>U47</f>
        <v>4099.9996999999985</v>
      </c>
    </row>
    <row r="48" spans="2:20" ht="12.75" customHeight="1">
      <c r="B48" s="85"/>
      <c r="D48" s="118" t="s">
        <v>59</v>
      </c>
      <c r="E48" s="119"/>
      <c r="F48" s="120"/>
      <c r="G48" s="118" t="s">
        <v>19</v>
      </c>
      <c r="H48" s="119"/>
      <c r="I48" s="120"/>
      <c r="J48" s="118" t="s">
        <v>60</v>
      </c>
      <c r="K48" s="119"/>
      <c r="L48" s="120"/>
      <c r="M48" s="118" t="s">
        <v>18</v>
      </c>
      <c r="N48" s="119"/>
      <c r="O48" s="120"/>
      <c r="P48" s="118" t="s">
        <v>61</v>
      </c>
      <c r="Q48" s="119"/>
      <c r="R48" s="120"/>
      <c r="S48" s="124"/>
      <c r="T48" s="124"/>
    </row>
    <row r="49" spans="4:20" ht="12.75">
      <c r="D49" s="121"/>
      <c r="E49" s="122"/>
      <c r="F49" s="123"/>
      <c r="G49" s="121"/>
      <c r="H49" s="122"/>
      <c r="I49" s="123"/>
      <c r="J49" s="121"/>
      <c r="K49" s="122"/>
      <c r="L49" s="123"/>
      <c r="M49" s="121"/>
      <c r="N49" s="122"/>
      <c r="O49" s="123"/>
      <c r="P49" s="121"/>
      <c r="Q49" s="122"/>
      <c r="R49" s="123"/>
      <c r="S49" s="124"/>
      <c r="T49" s="124"/>
    </row>
    <row r="50" spans="4:23" ht="12.75">
      <c r="D50" s="121"/>
      <c r="E50" s="122"/>
      <c r="F50" s="123"/>
      <c r="G50" s="121"/>
      <c r="H50" s="122"/>
      <c r="I50" s="123"/>
      <c r="J50" s="121"/>
      <c r="K50" s="122"/>
      <c r="L50" s="123"/>
      <c r="M50" s="121"/>
      <c r="N50" s="122"/>
      <c r="O50" s="123"/>
      <c r="P50" s="121"/>
      <c r="Q50" s="122"/>
      <c r="R50" s="123"/>
      <c r="S50" s="124"/>
      <c r="T50" s="124"/>
      <c r="W50" s="85"/>
    </row>
    <row r="51" spans="4:20" ht="12.75">
      <c r="D51" s="121"/>
      <c r="E51" s="122"/>
      <c r="F51" s="123"/>
      <c r="G51" s="121"/>
      <c r="H51" s="122"/>
      <c r="I51" s="123"/>
      <c r="J51" s="121"/>
      <c r="K51" s="122"/>
      <c r="L51" s="123"/>
      <c r="M51" s="121"/>
      <c r="N51" s="122"/>
      <c r="O51" s="123"/>
      <c r="P51" s="121"/>
      <c r="Q51" s="122"/>
      <c r="R51" s="123"/>
      <c r="S51" s="124"/>
      <c r="T51" s="124"/>
    </row>
    <row r="52" spans="4:20" ht="12.75">
      <c r="D52" s="121"/>
      <c r="E52" s="122"/>
      <c r="F52" s="123"/>
      <c r="G52" s="121"/>
      <c r="H52" s="122"/>
      <c r="I52" s="123"/>
      <c r="J52" s="121"/>
      <c r="K52" s="122"/>
      <c r="L52" s="123"/>
      <c r="M52" s="121"/>
      <c r="N52" s="122"/>
      <c r="O52" s="123"/>
      <c r="P52" s="121"/>
      <c r="Q52" s="122"/>
      <c r="R52" s="123"/>
      <c r="S52" s="124"/>
      <c r="T52" s="124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54</v>
      </c>
      <c r="E54" s="36">
        <f>E56-E72-E81</f>
        <v>300</v>
      </c>
      <c r="F54" s="37"/>
      <c r="G54" s="38" t="s">
        <v>54</v>
      </c>
      <c r="H54" s="36">
        <f>H56-H72-H81</f>
        <v>295</v>
      </c>
      <c r="I54" s="37"/>
      <c r="J54" s="38" t="s">
        <v>54</v>
      </c>
      <c r="K54" s="36">
        <f>K56-K72-K81</f>
        <v>290</v>
      </c>
      <c r="L54" s="37"/>
      <c r="M54" s="38" t="s">
        <v>54</v>
      </c>
      <c r="N54" s="36">
        <f>N56-N72-N81</f>
        <v>300</v>
      </c>
      <c r="O54" s="37"/>
      <c r="P54" s="38" t="s">
        <v>54</v>
      </c>
      <c r="Q54" s="36">
        <f>Q56-Q72-Q81</f>
        <v>295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55</v>
      </c>
      <c r="E56" s="39">
        <v>300</v>
      </c>
      <c r="F56" s="40"/>
      <c r="G56" s="83" t="s">
        <v>55</v>
      </c>
      <c r="H56" s="39">
        <v>300</v>
      </c>
      <c r="I56" s="40"/>
      <c r="J56" s="83" t="s">
        <v>55</v>
      </c>
      <c r="K56" s="39">
        <v>300</v>
      </c>
      <c r="L56" s="40"/>
      <c r="M56" s="83" t="s">
        <v>55</v>
      </c>
      <c r="N56" s="39">
        <v>300</v>
      </c>
      <c r="O56" s="40"/>
      <c r="P56" s="83" t="s">
        <v>55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4:18" ht="16.5" customHeight="1"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4:18" ht="46.5" customHeight="1"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4:18" ht="14.25" customHeight="1"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4:18" ht="12.75"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4:18" ht="40.5" customHeight="1"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4:17" ht="12.75">
      <c r="D68" s="112" t="s">
        <v>56</v>
      </c>
      <c r="E68" s="113"/>
      <c r="G68" s="112" t="s">
        <v>56</v>
      </c>
      <c r="H68" s="113"/>
      <c r="J68" s="112" t="s">
        <v>56</v>
      </c>
      <c r="K68" s="113"/>
      <c r="M68" s="112" t="s">
        <v>56</v>
      </c>
      <c r="N68" s="113"/>
      <c r="P68" s="112" t="s">
        <v>56</v>
      </c>
      <c r="Q68" s="113"/>
    </row>
    <row r="69" spans="4:16" ht="12.75" customHeight="1">
      <c r="D69" s="28"/>
      <c r="G69" s="28"/>
      <c r="J69" s="82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2" t="s">
        <v>57</v>
      </c>
      <c r="E75" s="113"/>
      <c r="G75" s="112" t="s">
        <v>57</v>
      </c>
      <c r="H75" s="113"/>
      <c r="J75" s="112" t="s">
        <v>57</v>
      </c>
      <c r="K75" s="113"/>
      <c r="M75" s="112" t="s">
        <v>57</v>
      </c>
      <c r="N75" s="113"/>
      <c r="P75" s="112" t="s">
        <v>57</v>
      </c>
      <c r="Q75" s="113"/>
    </row>
    <row r="76" spans="4:16" ht="12.75">
      <c r="D76" s="28"/>
      <c r="G76" s="28"/>
      <c r="J76" s="28"/>
      <c r="M76" s="28"/>
      <c r="P76" s="28"/>
    </row>
    <row r="77" spans="4:17" ht="12.75">
      <c r="D77" s="104"/>
      <c r="G77" s="104" t="s">
        <v>12</v>
      </c>
      <c r="H77" s="1">
        <v>5</v>
      </c>
      <c r="J77" s="104" t="s">
        <v>16</v>
      </c>
      <c r="K77" s="1">
        <v>5</v>
      </c>
      <c r="M77" s="104" t="s">
        <v>62</v>
      </c>
      <c r="N77" s="1">
        <v>0</v>
      </c>
      <c r="P77" s="104" t="s">
        <v>15</v>
      </c>
      <c r="Q77" s="1">
        <v>5</v>
      </c>
    </row>
    <row r="78" spans="7:16" ht="12.75">
      <c r="G78" s="28"/>
      <c r="J78" s="28" t="s">
        <v>14</v>
      </c>
      <c r="K78" s="1">
        <v>5</v>
      </c>
      <c r="P78" s="28"/>
    </row>
    <row r="81" spans="8:17" ht="12.75">
      <c r="H81" s="1">
        <f>SUM(H77:H79)</f>
        <v>5</v>
      </c>
      <c r="K81" s="1">
        <f>SUM(K77:K80)</f>
        <v>10</v>
      </c>
      <c r="Q81" s="1">
        <f>SUM(Q77:Q79)</f>
        <v>5</v>
      </c>
    </row>
    <row r="83" spans="4:18" ht="12.75" customHeight="1">
      <c r="D83" s="116" t="s">
        <v>58</v>
      </c>
      <c r="E83" s="116"/>
      <c r="F83" s="116"/>
      <c r="G83" s="116" t="s">
        <v>58</v>
      </c>
      <c r="H83" s="116"/>
      <c r="I83" s="116"/>
      <c r="J83" s="116" t="s">
        <v>58</v>
      </c>
      <c r="K83" s="116"/>
      <c r="L83" s="116"/>
      <c r="M83" s="116" t="s">
        <v>58</v>
      </c>
      <c r="N83" s="116"/>
      <c r="O83" s="116"/>
      <c r="P83" s="116" t="s">
        <v>58</v>
      </c>
      <c r="Q83" s="116"/>
      <c r="R83" s="116"/>
    </row>
    <row r="84" spans="4:18" ht="12.75"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4:18" ht="12.75"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28" t="s">
        <v>17</v>
      </c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5" t="s">
        <v>54</v>
      </c>
      <c r="E90" s="113"/>
      <c r="F90" s="113"/>
      <c r="G90" s="115" t="s">
        <v>54</v>
      </c>
      <c r="H90" s="113"/>
      <c r="I90" s="113"/>
      <c r="J90" s="115" t="s">
        <v>54</v>
      </c>
      <c r="K90" s="113"/>
      <c r="L90" s="113"/>
      <c r="M90" s="115" t="s">
        <v>54</v>
      </c>
      <c r="N90" s="113"/>
      <c r="O90" s="113"/>
      <c r="P90" s="115" t="s">
        <v>54</v>
      </c>
      <c r="Q90" s="113"/>
      <c r="R90" s="113"/>
    </row>
    <row r="91" spans="4:18" ht="12.75"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7:12" ht="12.75">
      <c r="G92" s="28"/>
      <c r="K92" s="112"/>
      <c r="L92" s="112"/>
    </row>
    <row r="93" spans="10:12" ht="12.75">
      <c r="J93" s="28"/>
      <c r="K93" s="112"/>
      <c r="L93" s="113"/>
    </row>
    <row r="94" spans="10:12" ht="12.75">
      <c r="J94" s="28"/>
      <c r="K94" s="112"/>
      <c r="L94" s="113"/>
    </row>
    <row r="95" spans="11:12" ht="12.75">
      <c r="K95" s="112"/>
      <c r="L95" s="113"/>
    </row>
    <row r="96" spans="10:12" ht="12.75">
      <c r="J96" s="28"/>
      <c r="K96" s="112"/>
      <c r="L96" s="113"/>
    </row>
    <row r="97" spans="10:12" ht="12.75">
      <c r="J97" s="28"/>
      <c r="K97" s="112"/>
      <c r="L97" s="113"/>
    </row>
    <row r="98" spans="10:12" ht="12.75">
      <c r="J98" s="28"/>
      <c r="K98" s="112"/>
      <c r="L98" s="113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281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42043</v>
      </c>
      <c r="E1" s="126"/>
      <c r="F1" s="127"/>
      <c r="G1" s="16"/>
      <c r="H1" s="24">
        <v>42049</v>
      </c>
      <c r="I1" s="17"/>
      <c r="J1" s="30"/>
      <c r="K1" s="24">
        <v>42064</v>
      </c>
      <c r="L1" s="31"/>
      <c r="M1" s="16"/>
      <c r="N1" s="24">
        <v>42071</v>
      </c>
      <c r="O1" s="17"/>
      <c r="P1" s="16"/>
      <c r="Q1" s="24">
        <v>42078</v>
      </c>
      <c r="R1" s="17"/>
      <c r="S1" s="110" t="s">
        <v>63</v>
      </c>
      <c r="T1" s="111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'2015年1月'!U3</f>
        <v>78.59540000000001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-23.0769*G3</f>
        <v>-23.0769</v>
      </c>
      <c r="J3" s="50">
        <v>1</v>
      </c>
      <c r="K3" s="51"/>
      <c r="L3" s="52">
        <f>-15*J3</f>
        <v>-15</v>
      </c>
      <c r="M3" s="50">
        <v>1</v>
      </c>
      <c r="N3" s="51">
        <v>100</v>
      </c>
      <c r="O3" s="52">
        <f>-18.75*M3</f>
        <v>-18.75</v>
      </c>
      <c r="P3" s="86">
        <v>1</v>
      </c>
      <c r="Q3" s="95"/>
      <c r="R3" s="52">
        <f>-15*P3</f>
        <v>-15</v>
      </c>
      <c r="S3" s="50"/>
      <c r="T3" s="53"/>
      <c r="U3" s="76">
        <f aca="true" t="shared" si="0" ref="U3:U41">C3+E3+F3+H3+I3+K3+L3+N3+O3+T3+Q3+R3</f>
        <v>88.01850000000002</v>
      </c>
      <c r="W3" s="85"/>
    </row>
    <row r="4" spans="1:23" ht="12.75">
      <c r="A4" s="2">
        <v>2</v>
      </c>
      <c r="B4" s="75" t="s">
        <v>3</v>
      </c>
      <c r="C4" s="49">
        <f>'2015年1月'!U4</f>
        <v>143.1793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-23.0769*G4</f>
        <v>-23.0769</v>
      </c>
      <c r="J4" s="50">
        <v>2</v>
      </c>
      <c r="K4" s="51"/>
      <c r="L4" s="52">
        <f aca="true" t="shared" si="3" ref="L4:L41">-15*J4</f>
        <v>-30</v>
      </c>
      <c r="M4" s="50">
        <v>2</v>
      </c>
      <c r="N4" s="51"/>
      <c r="O4" s="52">
        <f aca="true" t="shared" si="4" ref="O4:O41">-18.75*M4</f>
        <v>-37.5</v>
      </c>
      <c r="P4" s="86"/>
      <c r="Q4" s="95"/>
      <c r="R4" s="52">
        <f aca="true" t="shared" si="5" ref="R4:R41">-15*P4</f>
        <v>0</v>
      </c>
      <c r="S4" s="54"/>
      <c r="T4" s="53"/>
      <c r="U4" s="76">
        <f t="shared" si="0"/>
        <v>52.60240000000002</v>
      </c>
      <c r="W4" s="85"/>
    </row>
    <row r="5" spans="1:23" ht="12.75">
      <c r="A5" s="2">
        <v>3</v>
      </c>
      <c r="B5" s="77" t="s">
        <v>64</v>
      </c>
      <c r="C5" s="49">
        <f>'2015年1月'!U5</f>
        <v>4.758300000000002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-23.0769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6">
        <v>1</v>
      </c>
      <c r="Q5" s="95"/>
      <c r="R5" s="52">
        <f t="shared" si="5"/>
        <v>-15</v>
      </c>
      <c r="S5" s="50"/>
      <c r="T5" s="53"/>
      <c r="U5" s="76">
        <f t="shared" si="0"/>
        <v>-85.8186</v>
      </c>
      <c r="W5" s="85"/>
    </row>
    <row r="6" spans="1:23" ht="12.75">
      <c r="A6" s="2">
        <v>4</v>
      </c>
      <c r="B6" s="107">
        <v>9631</v>
      </c>
      <c r="C6" s="55">
        <f>'2015年1月'!U6</f>
        <v>52.99459999999999</v>
      </c>
      <c r="D6" s="60">
        <v>1</v>
      </c>
      <c r="E6" s="57"/>
      <c r="F6" s="58">
        <f t="shared" si="1"/>
        <v>-18.75</v>
      </c>
      <c r="G6" s="60">
        <v>1</v>
      </c>
      <c r="H6" s="57"/>
      <c r="I6" s="58">
        <f t="shared" si="2"/>
        <v>-23.0769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7">
        <v>1</v>
      </c>
      <c r="Q6" s="96">
        <v>100</v>
      </c>
      <c r="R6" s="58">
        <f t="shared" si="5"/>
        <v>-15</v>
      </c>
      <c r="S6" s="60"/>
      <c r="T6" s="59"/>
      <c r="U6" s="76">
        <f t="shared" si="0"/>
        <v>81.1677</v>
      </c>
      <c r="W6" s="85"/>
    </row>
    <row r="7" spans="1:23" ht="12.75">
      <c r="A7" s="2">
        <v>5</v>
      </c>
      <c r="B7" s="78" t="s">
        <v>65</v>
      </c>
      <c r="C7" s="55">
        <f>'2015年1月'!U7</f>
        <v>139.58130000000003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8">
        <v>1</v>
      </c>
      <c r="Q7" s="97"/>
      <c r="R7" s="58">
        <f t="shared" si="5"/>
        <v>-15</v>
      </c>
      <c r="S7" s="56"/>
      <c r="T7" s="59"/>
      <c r="U7" s="76">
        <f t="shared" si="0"/>
        <v>124.58130000000003</v>
      </c>
      <c r="W7" s="85"/>
    </row>
    <row r="8" spans="1:23" ht="12.75">
      <c r="A8" s="2">
        <v>6</v>
      </c>
      <c r="B8" s="78" t="s">
        <v>66</v>
      </c>
      <c r="C8" s="55">
        <f>'2015年1月'!U8</f>
        <v>145.52689999999998</v>
      </c>
      <c r="D8" s="56">
        <v>1</v>
      </c>
      <c r="E8" s="57"/>
      <c r="F8" s="58">
        <f t="shared" si="1"/>
        <v>-18.75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-15</v>
      </c>
      <c r="M8" s="56">
        <v>1</v>
      </c>
      <c r="N8" s="57"/>
      <c r="O8" s="58">
        <f t="shared" si="4"/>
        <v>-18.75</v>
      </c>
      <c r="P8" s="88">
        <v>1</v>
      </c>
      <c r="Q8" s="97"/>
      <c r="R8" s="58">
        <f t="shared" si="5"/>
        <v>-15</v>
      </c>
      <c r="S8" s="60"/>
      <c r="T8" s="59"/>
      <c r="U8" s="76">
        <f t="shared" si="0"/>
        <v>78.02689999999998</v>
      </c>
      <c r="W8" s="85"/>
    </row>
    <row r="9" spans="1:23" ht="12.75">
      <c r="A9" s="2">
        <v>7</v>
      </c>
      <c r="B9" s="106" t="s">
        <v>67</v>
      </c>
      <c r="C9" s="67">
        <f>'2015年1月'!U9</f>
        <v>108.57739999999998</v>
      </c>
      <c r="D9" s="68">
        <v>1</v>
      </c>
      <c r="E9" s="69"/>
      <c r="F9" s="70">
        <f t="shared" si="1"/>
        <v>-18.75</v>
      </c>
      <c r="G9" s="68">
        <v>1</v>
      </c>
      <c r="H9" s="69"/>
      <c r="I9" s="70">
        <f t="shared" si="2"/>
        <v>-23.0769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89">
        <v>1</v>
      </c>
      <c r="Q9" s="98"/>
      <c r="R9" s="70">
        <f t="shared" si="5"/>
        <v>-15</v>
      </c>
      <c r="S9" s="68"/>
      <c r="T9" s="71"/>
      <c r="U9" s="76">
        <f t="shared" si="0"/>
        <v>18.000499999999988</v>
      </c>
      <c r="W9" s="85"/>
    </row>
    <row r="10" spans="1:23" ht="12.75">
      <c r="A10" s="2">
        <v>8</v>
      </c>
      <c r="B10" s="81" t="s">
        <v>68</v>
      </c>
      <c r="C10" s="67">
        <f>'2015年1月'!U10</f>
        <v>373.6716</v>
      </c>
      <c r="D10" s="72"/>
      <c r="E10" s="69"/>
      <c r="F10" s="70">
        <f t="shared" si="1"/>
        <v>0</v>
      </c>
      <c r="G10" s="72"/>
      <c r="H10" s="69"/>
      <c r="I10" s="70">
        <f t="shared" si="2"/>
        <v>0</v>
      </c>
      <c r="J10" s="72"/>
      <c r="K10" s="69"/>
      <c r="L10" s="70">
        <f t="shared" si="3"/>
        <v>0</v>
      </c>
      <c r="M10" s="72"/>
      <c r="N10" s="69"/>
      <c r="O10" s="70">
        <f t="shared" si="4"/>
        <v>0</v>
      </c>
      <c r="P10" s="90"/>
      <c r="Q10" s="99"/>
      <c r="R10" s="70">
        <f t="shared" si="5"/>
        <v>0</v>
      </c>
      <c r="S10" s="72"/>
      <c r="T10" s="71"/>
      <c r="U10" s="76">
        <f t="shared" si="0"/>
        <v>373.6716</v>
      </c>
      <c r="W10" s="85"/>
    </row>
    <row r="11" spans="1:23" ht="12.75">
      <c r="A11" s="2">
        <v>9</v>
      </c>
      <c r="B11" s="106" t="s">
        <v>69</v>
      </c>
      <c r="C11" s="67">
        <f>'2015年1月'!U11</f>
        <v>49.78820000000002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-23.0769</v>
      </c>
      <c r="J11" s="68">
        <v>1</v>
      </c>
      <c r="K11" s="69"/>
      <c r="L11" s="70">
        <f t="shared" si="3"/>
        <v>-15</v>
      </c>
      <c r="M11" s="68">
        <v>1</v>
      </c>
      <c r="N11" s="69">
        <v>200</v>
      </c>
      <c r="O11" s="70">
        <f t="shared" si="4"/>
        <v>-18.75</v>
      </c>
      <c r="P11" s="89">
        <v>1</v>
      </c>
      <c r="Q11" s="98"/>
      <c r="R11" s="70">
        <f t="shared" si="5"/>
        <v>-15</v>
      </c>
      <c r="S11" s="68"/>
      <c r="T11" s="71"/>
      <c r="U11" s="76">
        <f t="shared" si="0"/>
        <v>159.21130000000002</v>
      </c>
      <c r="W11" s="85"/>
    </row>
    <row r="12" spans="1:23" ht="12.75">
      <c r="A12" s="2">
        <v>10</v>
      </c>
      <c r="B12" s="79" t="s">
        <v>70</v>
      </c>
      <c r="C12" s="61">
        <f>'2015年1月'!U12</f>
        <v>199.1267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1">
        <v>1</v>
      </c>
      <c r="Q12" s="100"/>
      <c r="R12" s="64">
        <f t="shared" si="5"/>
        <v>-15</v>
      </c>
      <c r="S12" s="62"/>
      <c r="T12" s="66"/>
      <c r="U12" s="76">
        <f t="shared" si="0"/>
        <v>169.1267</v>
      </c>
      <c r="W12" s="85"/>
    </row>
    <row r="13" spans="1:23" ht="12.75">
      <c r="A13" s="2">
        <v>11</v>
      </c>
      <c r="B13" s="79" t="s">
        <v>71</v>
      </c>
      <c r="C13" s="61">
        <f>'2015年1月'!U13</f>
        <v>78.1921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5"/>
      <c r="O13" s="64">
        <f t="shared" si="4"/>
        <v>0</v>
      </c>
      <c r="P13" s="91"/>
      <c r="Q13" s="100"/>
      <c r="R13" s="64">
        <f t="shared" si="5"/>
        <v>0</v>
      </c>
      <c r="S13" s="65"/>
      <c r="T13" s="66"/>
      <c r="U13" s="76">
        <f t="shared" si="0"/>
        <v>78.1921</v>
      </c>
      <c r="W13" s="85"/>
    </row>
    <row r="14" spans="1:23" ht="12.75">
      <c r="A14" s="2">
        <v>12</v>
      </c>
      <c r="B14" s="79" t="s">
        <v>72</v>
      </c>
      <c r="C14" s="61">
        <f>'2015年1月'!U14</f>
        <v>203.75740000000002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1">
        <v>1</v>
      </c>
      <c r="Q14" s="100"/>
      <c r="R14" s="64">
        <f t="shared" si="5"/>
        <v>-15</v>
      </c>
      <c r="S14" s="62"/>
      <c r="T14" s="66"/>
      <c r="U14" s="76">
        <f t="shared" si="0"/>
        <v>173.75740000000002</v>
      </c>
      <c r="W14" s="85"/>
    </row>
    <row r="15" spans="1:23" ht="12.75">
      <c r="A15" s="2">
        <v>13</v>
      </c>
      <c r="B15" s="80" t="s">
        <v>73</v>
      </c>
      <c r="C15" s="43">
        <f>'2015年1月'!U15</f>
        <v>146.31820000000002</v>
      </c>
      <c r="D15" s="44">
        <v>1</v>
      </c>
      <c r="E15" s="45"/>
      <c r="F15" s="46">
        <f t="shared" si="1"/>
        <v>-18.75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2">
        <v>1</v>
      </c>
      <c r="Q15" s="101"/>
      <c r="R15" s="46">
        <f t="shared" si="5"/>
        <v>-15</v>
      </c>
      <c r="S15" s="48"/>
      <c r="T15" s="47"/>
      <c r="U15" s="76">
        <f t="shared" si="0"/>
        <v>93.81820000000002</v>
      </c>
      <c r="W15" s="85"/>
    </row>
    <row r="16" spans="1:23" ht="12.75">
      <c r="A16" s="2">
        <v>14</v>
      </c>
      <c r="B16" s="80" t="s">
        <v>74</v>
      </c>
      <c r="C16" s="43">
        <f>'2015年1月'!U16</f>
        <v>44.715599999999995</v>
      </c>
      <c r="D16" s="44">
        <v>1</v>
      </c>
      <c r="E16" s="45"/>
      <c r="F16" s="46">
        <f t="shared" si="1"/>
        <v>-18.75</v>
      </c>
      <c r="G16" s="44">
        <v>1</v>
      </c>
      <c r="H16" s="45"/>
      <c r="I16" s="46">
        <f t="shared" si="2"/>
        <v>-23.0769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2">
        <v>1</v>
      </c>
      <c r="Q16" s="101"/>
      <c r="R16" s="46">
        <f t="shared" si="5"/>
        <v>-15</v>
      </c>
      <c r="S16" s="44"/>
      <c r="T16" s="47"/>
      <c r="U16" s="76">
        <f t="shared" si="0"/>
        <v>-45.8613</v>
      </c>
      <c r="W16" s="85"/>
    </row>
    <row r="17" spans="1:23" ht="12.75">
      <c r="A17" s="2">
        <v>15</v>
      </c>
      <c r="B17" s="80" t="s">
        <v>75</v>
      </c>
      <c r="C17" s="43">
        <f>'2015年1月'!U17</f>
        <v>137.6566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2"/>
      <c r="Q17" s="101"/>
      <c r="R17" s="46">
        <f t="shared" si="5"/>
        <v>0</v>
      </c>
      <c r="S17" s="48"/>
      <c r="T17" s="47"/>
      <c r="U17" s="76">
        <f t="shared" si="0"/>
        <v>137.6566</v>
      </c>
      <c r="W17" s="85"/>
    </row>
    <row r="18" spans="1:23" ht="12.75">
      <c r="A18" s="2">
        <v>16</v>
      </c>
      <c r="B18" s="77" t="s">
        <v>76</v>
      </c>
      <c r="C18" s="49">
        <f>'2015年1月'!U18</f>
        <v>85.3476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6"/>
      <c r="Q18" s="95"/>
      <c r="R18" s="52">
        <f t="shared" si="5"/>
        <v>0</v>
      </c>
      <c r="S18" s="50"/>
      <c r="T18" s="53"/>
      <c r="U18" s="76">
        <f t="shared" si="0"/>
        <v>85.3476</v>
      </c>
      <c r="W18" s="85"/>
    </row>
    <row r="19" spans="1:23" ht="12.75">
      <c r="A19" s="2">
        <v>17</v>
      </c>
      <c r="B19" s="77" t="s">
        <v>77</v>
      </c>
      <c r="C19" s="49">
        <f>'2015年1月'!U19</f>
        <v>64.43720000000002</v>
      </c>
      <c r="D19" s="50">
        <v>1</v>
      </c>
      <c r="E19" s="51"/>
      <c r="F19" s="52">
        <f t="shared" si="1"/>
        <v>-18.75</v>
      </c>
      <c r="G19" s="50">
        <v>1</v>
      </c>
      <c r="H19" s="51"/>
      <c r="I19" s="52">
        <f t="shared" si="2"/>
        <v>-23.0769</v>
      </c>
      <c r="J19" s="50">
        <v>1</v>
      </c>
      <c r="K19" s="51">
        <v>100</v>
      </c>
      <c r="L19" s="52">
        <f t="shared" si="3"/>
        <v>-15</v>
      </c>
      <c r="M19" s="50">
        <v>1</v>
      </c>
      <c r="N19" s="51"/>
      <c r="O19" s="52">
        <f t="shared" si="4"/>
        <v>-18.75</v>
      </c>
      <c r="P19" s="86">
        <v>1</v>
      </c>
      <c r="Q19" s="95"/>
      <c r="R19" s="52">
        <f t="shared" si="5"/>
        <v>-15</v>
      </c>
      <c r="S19" s="54"/>
      <c r="T19" s="53"/>
      <c r="U19" s="76">
        <f t="shared" si="0"/>
        <v>73.86030000000002</v>
      </c>
      <c r="W19" s="85"/>
    </row>
    <row r="20" spans="1:23" ht="12.75">
      <c r="A20" s="2">
        <v>18</v>
      </c>
      <c r="B20" s="77" t="s">
        <v>78</v>
      </c>
      <c r="C20" s="49">
        <f>'2015年1月'!U20</f>
        <v>70.5932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6"/>
      <c r="Q20" s="95"/>
      <c r="R20" s="52">
        <f t="shared" si="5"/>
        <v>0</v>
      </c>
      <c r="S20" s="50"/>
      <c r="T20" s="53"/>
      <c r="U20" s="76">
        <f t="shared" si="0"/>
        <v>70.5932</v>
      </c>
      <c r="W20" s="85"/>
    </row>
    <row r="21" spans="1:23" ht="12.75">
      <c r="A21" s="2">
        <v>19</v>
      </c>
      <c r="B21" s="78"/>
      <c r="C21" s="55">
        <f>'2015年1月'!U21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8"/>
      <c r="Q21" s="97"/>
      <c r="R21" s="58">
        <f t="shared" si="5"/>
        <v>0</v>
      </c>
      <c r="S21" s="60"/>
      <c r="T21" s="59"/>
      <c r="U21" s="76">
        <f t="shared" si="0"/>
        <v>0</v>
      </c>
      <c r="W21" s="85"/>
    </row>
    <row r="22" spans="1:23" ht="12.75">
      <c r="A22" s="2">
        <v>20</v>
      </c>
      <c r="B22" s="78" t="s">
        <v>79</v>
      </c>
      <c r="C22" s="55">
        <f>'2015年1月'!U22</f>
        <v>15.787399999999995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>
        <v>100</v>
      </c>
      <c r="L22" s="58">
        <f t="shared" si="3"/>
        <v>-15</v>
      </c>
      <c r="M22" s="56"/>
      <c r="N22" s="57"/>
      <c r="O22" s="58">
        <f t="shared" si="4"/>
        <v>0</v>
      </c>
      <c r="P22" s="88">
        <v>1</v>
      </c>
      <c r="Q22" s="97"/>
      <c r="R22" s="58">
        <f t="shared" si="5"/>
        <v>-15</v>
      </c>
      <c r="S22" s="56"/>
      <c r="T22" s="59"/>
      <c r="U22" s="76">
        <f t="shared" si="0"/>
        <v>85.78739999999999</v>
      </c>
      <c r="W22" s="85"/>
    </row>
    <row r="23" spans="1:23" ht="12.75">
      <c r="A23" s="2">
        <v>21</v>
      </c>
      <c r="B23" s="78" t="s">
        <v>80</v>
      </c>
      <c r="C23" s="55">
        <f>'2015年1月'!U23</f>
        <v>1025.0337999999997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-23.0769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8">
        <v>1</v>
      </c>
      <c r="Q23" s="97"/>
      <c r="R23" s="58">
        <f t="shared" si="5"/>
        <v>-15</v>
      </c>
      <c r="S23" s="60"/>
      <c r="T23" s="59"/>
      <c r="U23" s="76">
        <f t="shared" si="0"/>
        <v>953.2068999999997</v>
      </c>
      <c r="W23" s="85"/>
    </row>
    <row r="24" spans="1:23" ht="12.75">
      <c r="A24" s="2">
        <v>22</v>
      </c>
      <c r="B24" s="81" t="s">
        <v>81</v>
      </c>
      <c r="C24" s="67">
        <f>'2015年1月'!U24</f>
        <v>45.48750000000001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89"/>
      <c r="Q24" s="98"/>
      <c r="R24" s="70">
        <f t="shared" si="5"/>
        <v>0</v>
      </c>
      <c r="S24" s="68"/>
      <c r="T24" s="71"/>
      <c r="U24" s="76">
        <f t="shared" si="0"/>
        <v>45.48750000000001</v>
      </c>
      <c r="W24" s="85"/>
    </row>
    <row r="25" spans="1:23" ht="12.75">
      <c r="A25" s="2">
        <v>23</v>
      </c>
      <c r="B25" s="81" t="s">
        <v>82</v>
      </c>
      <c r="C25" s="67">
        <f>'2015年1月'!U25</f>
        <v>-17.6703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>
        <v>1</v>
      </c>
      <c r="K25" s="69">
        <v>100</v>
      </c>
      <c r="L25" s="70">
        <f t="shared" si="3"/>
        <v>-15</v>
      </c>
      <c r="M25" s="68"/>
      <c r="N25" s="69"/>
      <c r="O25" s="70">
        <f t="shared" si="4"/>
        <v>0</v>
      </c>
      <c r="P25" s="89"/>
      <c r="Q25" s="98"/>
      <c r="R25" s="70">
        <f t="shared" si="5"/>
        <v>0</v>
      </c>
      <c r="S25" s="68"/>
      <c r="T25" s="71"/>
      <c r="U25" s="76">
        <f t="shared" si="0"/>
        <v>67.3297</v>
      </c>
      <c r="W25" s="85"/>
    </row>
    <row r="26" spans="1:23" ht="12.75">
      <c r="A26" s="2">
        <v>24</v>
      </c>
      <c r="B26" s="81" t="s">
        <v>83</v>
      </c>
      <c r="C26" s="67">
        <f>'2015年1月'!U26</f>
        <v>39.3802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89"/>
      <c r="Q26" s="98"/>
      <c r="R26" s="70">
        <f t="shared" si="5"/>
        <v>0</v>
      </c>
      <c r="S26" s="72"/>
      <c r="T26" s="71"/>
      <c r="U26" s="76">
        <f t="shared" si="0"/>
        <v>39.3802</v>
      </c>
      <c r="W26" s="85"/>
    </row>
    <row r="27" spans="1:23" ht="12.75">
      <c r="A27" s="2">
        <v>25</v>
      </c>
      <c r="B27" s="79" t="s">
        <v>84</v>
      </c>
      <c r="C27" s="61">
        <f>'2015年1月'!U27</f>
        <v>103.57889999999999</v>
      </c>
      <c r="D27" s="62">
        <v>2</v>
      </c>
      <c r="E27" s="73"/>
      <c r="F27" s="64">
        <f t="shared" si="1"/>
        <v>-37.5</v>
      </c>
      <c r="G27" s="62">
        <v>1</v>
      </c>
      <c r="H27" s="73"/>
      <c r="I27" s="64">
        <f t="shared" si="2"/>
        <v>-23.0769</v>
      </c>
      <c r="J27" s="62"/>
      <c r="K27" s="73"/>
      <c r="L27" s="64">
        <f t="shared" si="3"/>
        <v>0</v>
      </c>
      <c r="M27" s="62">
        <v>1</v>
      </c>
      <c r="N27" s="73"/>
      <c r="O27" s="64">
        <f t="shared" si="4"/>
        <v>-18.75</v>
      </c>
      <c r="P27" s="91">
        <v>1</v>
      </c>
      <c r="Q27" s="100"/>
      <c r="R27" s="64">
        <f t="shared" si="5"/>
        <v>-15</v>
      </c>
      <c r="S27" s="62"/>
      <c r="T27" s="66"/>
      <c r="U27" s="76">
        <f t="shared" si="0"/>
        <v>9.251999999999995</v>
      </c>
      <c r="W27" s="85"/>
    </row>
    <row r="28" spans="1:23" ht="12.75">
      <c r="A28" s="2">
        <v>26</v>
      </c>
      <c r="B28" s="79" t="s">
        <v>85</v>
      </c>
      <c r="C28" s="61">
        <f>'2015年1月'!U28</f>
        <v>160.9026</v>
      </c>
      <c r="D28" s="65">
        <v>1</v>
      </c>
      <c r="E28" s="73"/>
      <c r="F28" s="64">
        <f t="shared" si="1"/>
        <v>-18.75</v>
      </c>
      <c r="G28" s="65">
        <v>1</v>
      </c>
      <c r="H28" s="73"/>
      <c r="I28" s="64">
        <f t="shared" si="2"/>
        <v>-23.0769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3">
        <v>1</v>
      </c>
      <c r="Q28" s="102"/>
      <c r="R28" s="64">
        <f t="shared" si="5"/>
        <v>-15</v>
      </c>
      <c r="S28" s="65"/>
      <c r="T28" s="66"/>
      <c r="U28" s="76">
        <f t="shared" si="0"/>
        <v>70.32570000000001</v>
      </c>
      <c r="W28" s="85"/>
    </row>
    <row r="29" spans="1:23" ht="12.75">
      <c r="A29" s="2">
        <v>27</v>
      </c>
      <c r="B29" s="79" t="s">
        <v>86</v>
      </c>
      <c r="C29" s="61">
        <f>'2015年1月'!U29</f>
        <v>110.5541</v>
      </c>
      <c r="D29" s="62">
        <v>1</v>
      </c>
      <c r="E29" s="63"/>
      <c r="F29" s="64">
        <f t="shared" si="1"/>
        <v>-18.75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-18.75</v>
      </c>
      <c r="P29" s="91"/>
      <c r="Q29" s="100"/>
      <c r="R29" s="64">
        <f t="shared" si="5"/>
        <v>0</v>
      </c>
      <c r="S29" s="62"/>
      <c r="T29" s="66"/>
      <c r="U29" s="76">
        <f t="shared" si="0"/>
        <v>73.0541</v>
      </c>
      <c r="W29" s="85"/>
    </row>
    <row r="30" spans="1:23" ht="12.75">
      <c r="A30" s="2">
        <v>28</v>
      </c>
      <c r="B30" s="80" t="s">
        <v>87</v>
      </c>
      <c r="C30" s="43">
        <f>'2015年1月'!U30</f>
        <v>124.2553</v>
      </c>
      <c r="D30" s="48">
        <v>1</v>
      </c>
      <c r="E30" s="74"/>
      <c r="F30" s="46">
        <f t="shared" si="1"/>
        <v>-18.75</v>
      </c>
      <c r="G30" s="48"/>
      <c r="H30" s="74"/>
      <c r="I30" s="46">
        <f t="shared" si="2"/>
        <v>0</v>
      </c>
      <c r="J30" s="48">
        <v>1</v>
      </c>
      <c r="K30" s="74"/>
      <c r="L30" s="46">
        <f t="shared" si="3"/>
        <v>-15</v>
      </c>
      <c r="M30" s="48"/>
      <c r="N30" s="74"/>
      <c r="O30" s="46">
        <f t="shared" si="4"/>
        <v>0</v>
      </c>
      <c r="P30" s="94">
        <v>1</v>
      </c>
      <c r="Q30" s="103"/>
      <c r="R30" s="46">
        <f t="shared" si="5"/>
        <v>-15</v>
      </c>
      <c r="S30" s="48"/>
      <c r="T30" s="47"/>
      <c r="U30" s="76">
        <f t="shared" si="0"/>
        <v>75.5053</v>
      </c>
      <c r="V30" s="28"/>
      <c r="W30" s="85"/>
    </row>
    <row r="31" spans="1:23" ht="12.75">
      <c r="A31" s="2">
        <v>29</v>
      </c>
      <c r="B31" s="80" t="s">
        <v>88</v>
      </c>
      <c r="C31" s="43">
        <f>'2015年1月'!U31</f>
        <v>105.93209999999999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-23.0769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2">
        <v>1</v>
      </c>
      <c r="Q31" s="101"/>
      <c r="R31" s="46">
        <f t="shared" si="5"/>
        <v>-15</v>
      </c>
      <c r="S31" s="44"/>
      <c r="T31" s="47"/>
      <c r="U31" s="76">
        <f t="shared" si="0"/>
        <v>49.105199999999996</v>
      </c>
      <c r="W31" s="85"/>
    </row>
    <row r="32" spans="1:23" ht="12.75">
      <c r="A32" s="2">
        <v>30</v>
      </c>
      <c r="B32" s="80"/>
      <c r="C32" s="43">
        <f>'2015年1月'!U32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4"/>
      <c r="Q32" s="103"/>
      <c r="R32" s="46">
        <f t="shared" si="5"/>
        <v>0</v>
      </c>
      <c r="S32" s="48"/>
      <c r="T32" s="47"/>
      <c r="U32" s="76">
        <f t="shared" si="0"/>
        <v>0</v>
      </c>
      <c r="W32" s="85"/>
    </row>
    <row r="33" spans="1:23" ht="12.75">
      <c r="A33" s="2">
        <v>31</v>
      </c>
      <c r="B33" s="77" t="s">
        <v>89</v>
      </c>
      <c r="C33" s="49">
        <f>'2015年1月'!U33</f>
        <v>21.78879999999999</v>
      </c>
      <c r="D33" s="50">
        <v>1</v>
      </c>
      <c r="E33" s="51"/>
      <c r="F33" s="52">
        <f t="shared" si="1"/>
        <v>-18.75</v>
      </c>
      <c r="G33" s="50"/>
      <c r="H33" s="51"/>
      <c r="I33" s="52">
        <f t="shared" si="2"/>
        <v>0</v>
      </c>
      <c r="J33" s="50">
        <v>1</v>
      </c>
      <c r="K33" s="51">
        <v>200</v>
      </c>
      <c r="L33" s="52">
        <f t="shared" si="3"/>
        <v>-15</v>
      </c>
      <c r="M33" s="50">
        <v>1</v>
      </c>
      <c r="N33" s="51"/>
      <c r="O33" s="52">
        <f t="shared" si="4"/>
        <v>-18.75</v>
      </c>
      <c r="P33" s="86"/>
      <c r="Q33" s="95"/>
      <c r="R33" s="52">
        <f t="shared" si="5"/>
        <v>0</v>
      </c>
      <c r="S33" s="50"/>
      <c r="T33" s="53"/>
      <c r="U33" s="76">
        <f t="shared" si="0"/>
        <v>169.28879999999998</v>
      </c>
      <c r="W33" s="85"/>
    </row>
    <row r="34" spans="1:23" ht="12.75">
      <c r="A34" s="2">
        <v>32</v>
      </c>
      <c r="B34" s="77" t="s">
        <v>90</v>
      </c>
      <c r="C34" s="49">
        <f>'2015年1月'!U34</f>
        <v>22.9651</v>
      </c>
      <c r="D34" s="50"/>
      <c r="E34" s="51"/>
      <c r="F34" s="52">
        <f t="shared" si="1"/>
        <v>0</v>
      </c>
      <c r="G34" s="84"/>
      <c r="H34" s="51"/>
      <c r="I34" s="52">
        <f t="shared" si="2"/>
        <v>0</v>
      </c>
      <c r="J34" s="84">
        <v>1</v>
      </c>
      <c r="K34" s="51"/>
      <c r="L34" s="52">
        <f t="shared" si="3"/>
        <v>-15</v>
      </c>
      <c r="M34" s="50"/>
      <c r="N34" s="51"/>
      <c r="O34" s="52">
        <f t="shared" si="4"/>
        <v>0</v>
      </c>
      <c r="P34" s="86">
        <v>1</v>
      </c>
      <c r="Q34" s="95">
        <v>100</v>
      </c>
      <c r="R34" s="52">
        <f t="shared" si="5"/>
        <v>-15</v>
      </c>
      <c r="S34" s="54"/>
      <c r="T34" s="53"/>
      <c r="U34" s="76">
        <f t="shared" si="0"/>
        <v>92.9651</v>
      </c>
      <c r="W34" s="85"/>
    </row>
    <row r="35" spans="1:23" ht="12.75">
      <c r="A35" s="2">
        <v>33</v>
      </c>
      <c r="B35" s="77" t="s">
        <v>91</v>
      </c>
      <c r="C35" s="49">
        <f>'2015年1月'!U35</f>
        <v>158.5658</v>
      </c>
      <c r="D35" s="50"/>
      <c r="E35" s="51"/>
      <c r="F35" s="52">
        <f t="shared" si="1"/>
        <v>0</v>
      </c>
      <c r="G35" s="50">
        <v>1</v>
      </c>
      <c r="H35" s="51"/>
      <c r="I35" s="52">
        <f t="shared" si="2"/>
        <v>-23.0769</v>
      </c>
      <c r="J35" s="50">
        <v>1</v>
      </c>
      <c r="K35" s="51"/>
      <c r="L35" s="52">
        <f t="shared" si="3"/>
        <v>-15</v>
      </c>
      <c r="M35" s="50">
        <v>1</v>
      </c>
      <c r="N35" s="51"/>
      <c r="O35" s="52">
        <f t="shared" si="4"/>
        <v>-18.75</v>
      </c>
      <c r="P35" s="86">
        <v>1</v>
      </c>
      <c r="Q35" s="95"/>
      <c r="R35" s="52">
        <f t="shared" si="5"/>
        <v>-15</v>
      </c>
      <c r="S35" s="50"/>
      <c r="T35" s="53"/>
      <c r="U35" s="76">
        <f t="shared" si="0"/>
        <v>86.7389</v>
      </c>
      <c r="W35" s="85"/>
    </row>
    <row r="36" spans="1:23" ht="12.75">
      <c r="A36" s="2">
        <v>34</v>
      </c>
      <c r="B36" s="78" t="s">
        <v>92</v>
      </c>
      <c r="C36" s="55">
        <f>'2015年1月'!U36</f>
        <v>-0.0109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8"/>
      <c r="Q36" s="97"/>
      <c r="R36" s="58">
        <f t="shared" si="5"/>
        <v>0</v>
      </c>
      <c r="S36" s="60"/>
      <c r="T36" s="59"/>
      <c r="U36" s="76">
        <f t="shared" si="0"/>
        <v>-0.0109</v>
      </c>
      <c r="W36" s="85"/>
    </row>
    <row r="37" spans="1:23" ht="12.75">
      <c r="A37" s="2">
        <v>35</v>
      </c>
      <c r="B37" s="78" t="s">
        <v>93</v>
      </c>
      <c r="C37" s="55">
        <f>'2015年1月'!U37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8"/>
      <c r="Q37" s="97"/>
      <c r="R37" s="58">
        <f t="shared" si="5"/>
        <v>0</v>
      </c>
      <c r="S37" s="56"/>
      <c r="T37" s="59"/>
      <c r="U37" s="76">
        <f t="shared" si="0"/>
        <v>56.6317</v>
      </c>
      <c r="V37" s="28"/>
      <c r="W37" s="85"/>
    </row>
    <row r="38" spans="1:23" ht="12.75">
      <c r="A38" s="2">
        <v>36</v>
      </c>
      <c r="B38" s="78"/>
      <c r="C38" s="55">
        <f>'2015年1月'!U38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8"/>
      <c r="Q38" s="97"/>
      <c r="R38" s="58">
        <f t="shared" si="5"/>
        <v>0</v>
      </c>
      <c r="S38" s="60"/>
      <c r="T38" s="59"/>
      <c r="U38" s="76">
        <f t="shared" si="0"/>
        <v>0</v>
      </c>
      <c r="W38" s="85"/>
    </row>
    <row r="39" spans="1:23" ht="12.75">
      <c r="A39" s="2">
        <v>37</v>
      </c>
      <c r="B39" s="81"/>
      <c r="C39" s="67">
        <f>'2015年1月'!U39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89"/>
      <c r="Q39" s="98"/>
      <c r="R39" s="70">
        <f t="shared" si="5"/>
        <v>0</v>
      </c>
      <c r="S39" s="68"/>
      <c r="T39" s="71"/>
      <c r="U39" s="76">
        <f t="shared" si="0"/>
        <v>0</v>
      </c>
      <c r="W39" s="85"/>
    </row>
    <row r="40" spans="1:23" ht="12.75">
      <c r="A40" s="2">
        <v>38</v>
      </c>
      <c r="B40" s="81"/>
      <c r="C40" s="67">
        <f>'2015年1月'!U40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89"/>
      <c r="Q40" s="98"/>
      <c r="R40" s="70">
        <f t="shared" si="5"/>
        <v>0</v>
      </c>
      <c r="S40" s="68"/>
      <c r="T40" s="71"/>
      <c r="U40" s="76">
        <f t="shared" si="0"/>
        <v>0</v>
      </c>
      <c r="W40" s="85"/>
    </row>
    <row r="41" spans="1:23" ht="12.75">
      <c r="A41" s="2">
        <v>39</v>
      </c>
      <c r="B41" s="81"/>
      <c r="C41" s="67">
        <f>'2015年1月'!U41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89"/>
      <c r="Q41" s="98"/>
      <c r="R41" s="70">
        <f t="shared" si="5"/>
        <v>0</v>
      </c>
      <c r="S41" s="68"/>
      <c r="T41" s="71"/>
      <c r="U41" s="76">
        <f t="shared" si="0"/>
        <v>0</v>
      </c>
      <c r="W41" s="85"/>
    </row>
    <row r="42" spans="1:23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  <c r="W42" s="85"/>
    </row>
    <row r="43" spans="1:21" ht="13.5" thickTop="1">
      <c r="A43" s="1" t="s">
        <v>11</v>
      </c>
      <c r="B43" s="20">
        <f>COUNTA(B3:B42)</f>
        <v>33</v>
      </c>
      <c r="D43" s="1">
        <f>SUM(D3:D41)</f>
        <v>16</v>
      </c>
      <c r="F43" s="1">
        <f>E54/D43</f>
        <v>18.75</v>
      </c>
      <c r="G43" s="1">
        <f>SUM(G3:G41)</f>
        <v>13</v>
      </c>
      <c r="I43" s="1">
        <f>H54/G43</f>
        <v>23.076923076923077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20</v>
      </c>
      <c r="R43" s="1">
        <f>Q54/P43</f>
        <v>15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94</v>
      </c>
      <c r="F44" s="34" t="s">
        <v>95</v>
      </c>
      <c r="G44" s="33" t="s">
        <v>94</v>
      </c>
      <c r="I44" s="34" t="s">
        <v>95</v>
      </c>
      <c r="J44" s="33" t="s">
        <v>94</v>
      </c>
      <c r="L44" s="34" t="s">
        <v>95</v>
      </c>
      <c r="M44" s="33" t="s">
        <v>94</v>
      </c>
      <c r="O44" s="34" t="s">
        <v>95</v>
      </c>
      <c r="P44" s="33" t="s">
        <v>94</v>
      </c>
      <c r="R44" s="34" t="s">
        <v>95</v>
      </c>
    </row>
    <row r="45" spans="5:21" ht="12.75">
      <c r="E45" s="28" t="s">
        <v>96</v>
      </c>
      <c r="F45" s="1">
        <f>SUM(F3:F41)</f>
        <v>-300</v>
      </c>
      <c r="H45" s="28" t="s">
        <v>96</v>
      </c>
      <c r="I45" s="1">
        <f>SUM(I3:I41)</f>
        <v>-299.9997</v>
      </c>
      <c r="K45" s="28" t="s">
        <v>96</v>
      </c>
      <c r="L45" s="1">
        <f>SUM(L3:L41)</f>
        <v>-300</v>
      </c>
      <c r="N45" s="28" t="s">
        <v>96</v>
      </c>
      <c r="O45" s="1">
        <f>SUM(O3:O41)</f>
        <v>-300</v>
      </c>
      <c r="Q45" s="28" t="s">
        <v>96</v>
      </c>
      <c r="R45" s="1">
        <f>SUM(R3:R41)</f>
        <v>-300</v>
      </c>
      <c r="U45" s="19"/>
    </row>
    <row r="46" spans="2:21" ht="12.75">
      <c r="B46" s="29" t="s">
        <v>97</v>
      </c>
      <c r="C46" s="27">
        <f>SUM(C3:C41)</f>
        <v>4099.9996999999985</v>
      </c>
      <c r="E46" s="29"/>
      <c r="H46" s="29"/>
      <c r="K46" s="29"/>
      <c r="N46" s="29"/>
      <c r="Q46" s="29"/>
      <c r="U46" s="19"/>
    </row>
    <row r="47" spans="19:23" ht="12.75">
      <c r="S47" s="117" t="s">
        <v>8</v>
      </c>
      <c r="T47" s="117"/>
      <c r="U47" s="41">
        <f>SUM(U3:U41)</f>
        <v>3599.9999999999986</v>
      </c>
      <c r="W47" s="85">
        <f>U47</f>
        <v>3599.9999999999986</v>
      </c>
    </row>
    <row r="48" spans="2:20" ht="12.75" customHeight="1">
      <c r="B48" s="85"/>
      <c r="D48" s="118" t="s">
        <v>107</v>
      </c>
      <c r="E48" s="119"/>
      <c r="F48" s="120"/>
      <c r="G48" s="118" t="s">
        <v>103</v>
      </c>
      <c r="H48" s="119"/>
      <c r="I48" s="120"/>
      <c r="J48" s="118" t="s">
        <v>104</v>
      </c>
      <c r="K48" s="119"/>
      <c r="L48" s="120"/>
      <c r="M48" s="118" t="s">
        <v>105</v>
      </c>
      <c r="N48" s="119"/>
      <c r="O48" s="120"/>
      <c r="P48" s="118" t="s">
        <v>106</v>
      </c>
      <c r="Q48" s="119"/>
      <c r="R48" s="120"/>
      <c r="S48" s="124"/>
      <c r="T48" s="124"/>
    </row>
    <row r="49" spans="4:20" ht="12.75">
      <c r="D49" s="121"/>
      <c r="E49" s="122"/>
      <c r="F49" s="123"/>
      <c r="G49" s="121"/>
      <c r="H49" s="122"/>
      <c r="I49" s="123"/>
      <c r="J49" s="121"/>
      <c r="K49" s="122"/>
      <c r="L49" s="123"/>
      <c r="M49" s="121"/>
      <c r="N49" s="122"/>
      <c r="O49" s="123"/>
      <c r="P49" s="121"/>
      <c r="Q49" s="122"/>
      <c r="R49" s="123"/>
      <c r="S49" s="124"/>
      <c r="T49" s="124"/>
    </row>
    <row r="50" spans="4:23" ht="12.75">
      <c r="D50" s="121"/>
      <c r="E50" s="122"/>
      <c r="F50" s="123"/>
      <c r="G50" s="121"/>
      <c r="H50" s="122"/>
      <c r="I50" s="123"/>
      <c r="J50" s="121"/>
      <c r="K50" s="122"/>
      <c r="L50" s="123"/>
      <c r="M50" s="121"/>
      <c r="N50" s="122"/>
      <c r="O50" s="123"/>
      <c r="P50" s="121"/>
      <c r="Q50" s="122"/>
      <c r="R50" s="123"/>
      <c r="S50" s="124"/>
      <c r="T50" s="124"/>
      <c r="W50" s="85"/>
    </row>
    <row r="51" spans="4:20" ht="12.75">
      <c r="D51" s="121"/>
      <c r="E51" s="122"/>
      <c r="F51" s="123"/>
      <c r="G51" s="121"/>
      <c r="H51" s="122"/>
      <c r="I51" s="123"/>
      <c r="J51" s="121"/>
      <c r="K51" s="122"/>
      <c r="L51" s="123"/>
      <c r="M51" s="121"/>
      <c r="N51" s="122"/>
      <c r="O51" s="123"/>
      <c r="P51" s="121"/>
      <c r="Q51" s="122"/>
      <c r="R51" s="123"/>
      <c r="S51" s="124"/>
      <c r="T51" s="124"/>
    </row>
    <row r="52" spans="4:20" ht="12.75">
      <c r="D52" s="121"/>
      <c r="E52" s="122"/>
      <c r="F52" s="123"/>
      <c r="G52" s="121"/>
      <c r="H52" s="122"/>
      <c r="I52" s="123"/>
      <c r="J52" s="121"/>
      <c r="K52" s="122"/>
      <c r="L52" s="123"/>
      <c r="M52" s="121"/>
      <c r="N52" s="122"/>
      <c r="O52" s="123"/>
      <c r="P52" s="121"/>
      <c r="Q52" s="122"/>
      <c r="R52" s="123"/>
      <c r="S52" s="124"/>
      <c r="T52" s="124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98</v>
      </c>
      <c r="E54" s="36">
        <f>E56-E72-E81</f>
        <v>300</v>
      </c>
      <c r="F54" s="37"/>
      <c r="G54" s="38" t="s">
        <v>98</v>
      </c>
      <c r="H54" s="36">
        <f>H56-H72-H81</f>
        <v>300</v>
      </c>
      <c r="I54" s="37"/>
      <c r="J54" s="38" t="s">
        <v>98</v>
      </c>
      <c r="K54" s="36">
        <f>K56-K72-K81</f>
        <v>300</v>
      </c>
      <c r="L54" s="37"/>
      <c r="M54" s="38" t="s">
        <v>98</v>
      </c>
      <c r="N54" s="36">
        <f>N56-N72-N81</f>
        <v>300</v>
      </c>
      <c r="O54" s="37"/>
      <c r="P54" s="38" t="s">
        <v>98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99</v>
      </c>
      <c r="E56" s="39">
        <v>300</v>
      </c>
      <c r="F56" s="40"/>
      <c r="G56" s="83" t="s">
        <v>99</v>
      </c>
      <c r="H56" s="39">
        <v>300</v>
      </c>
      <c r="I56" s="40"/>
      <c r="J56" s="83" t="s">
        <v>99</v>
      </c>
      <c r="K56" s="39">
        <v>300</v>
      </c>
      <c r="L56" s="40"/>
      <c r="M56" s="83" t="s">
        <v>99</v>
      </c>
      <c r="N56" s="39">
        <v>300</v>
      </c>
      <c r="O56" s="40"/>
      <c r="P56" s="83" t="s">
        <v>99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4:18" ht="16.5" customHeight="1"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4:18" ht="46.5" customHeight="1"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4:18" ht="14.25" customHeight="1"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4:18" ht="12.75"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4:18" ht="40.5" customHeight="1"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4:17" ht="12.75">
      <c r="D68" s="112" t="s">
        <v>100</v>
      </c>
      <c r="E68" s="113"/>
      <c r="G68" s="112" t="s">
        <v>100</v>
      </c>
      <c r="H68" s="113"/>
      <c r="J68" s="112" t="s">
        <v>100</v>
      </c>
      <c r="K68" s="113"/>
      <c r="M68" s="112" t="s">
        <v>100</v>
      </c>
      <c r="N68" s="113"/>
      <c r="P68" s="112" t="s">
        <v>100</v>
      </c>
      <c r="Q68" s="113"/>
    </row>
    <row r="69" spans="4:16" ht="12.75" customHeight="1">
      <c r="D69" s="28"/>
      <c r="G69" s="28"/>
      <c r="J69" s="82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2" t="s">
        <v>101</v>
      </c>
      <c r="E75" s="113"/>
      <c r="G75" s="112" t="s">
        <v>101</v>
      </c>
      <c r="H75" s="113"/>
      <c r="J75" s="112" t="s">
        <v>101</v>
      </c>
      <c r="K75" s="113"/>
      <c r="M75" s="112" t="s">
        <v>101</v>
      </c>
      <c r="N75" s="113"/>
      <c r="P75" s="112" t="s">
        <v>101</v>
      </c>
      <c r="Q75" s="113"/>
    </row>
    <row r="76" spans="4:16" ht="12.75">
      <c r="D76" s="28"/>
      <c r="G76" s="28"/>
      <c r="J76" s="28"/>
      <c r="M76" s="28"/>
      <c r="P76" s="28"/>
    </row>
    <row r="77" spans="4:16" ht="12.75">
      <c r="D77" s="104"/>
      <c r="G77" s="104"/>
      <c r="J77" s="104"/>
      <c r="M77" s="104"/>
      <c r="P77" s="104"/>
    </row>
    <row r="78" spans="7:16" ht="12.75">
      <c r="G78" s="28"/>
      <c r="J78" s="28"/>
      <c r="P78" s="28"/>
    </row>
    <row r="83" spans="4:18" ht="12.75" customHeight="1">
      <c r="D83" s="116" t="s">
        <v>102</v>
      </c>
      <c r="E83" s="116"/>
      <c r="F83" s="116"/>
      <c r="G83" s="116" t="s">
        <v>102</v>
      </c>
      <c r="H83" s="116"/>
      <c r="I83" s="116"/>
      <c r="J83" s="116" t="s">
        <v>102</v>
      </c>
      <c r="K83" s="116"/>
      <c r="L83" s="116"/>
      <c r="M83" s="116" t="s">
        <v>102</v>
      </c>
      <c r="N83" s="116"/>
      <c r="O83" s="116"/>
      <c r="P83" s="116" t="s">
        <v>102</v>
      </c>
      <c r="Q83" s="116"/>
      <c r="R83" s="116"/>
    </row>
    <row r="84" spans="4:18" ht="12.75"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4:18" ht="12.75"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28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5" t="s">
        <v>98</v>
      </c>
      <c r="E90" s="113"/>
      <c r="F90" s="113"/>
      <c r="G90" s="115" t="s">
        <v>98</v>
      </c>
      <c r="H90" s="113"/>
      <c r="I90" s="113"/>
      <c r="J90" s="115" t="s">
        <v>98</v>
      </c>
      <c r="K90" s="113"/>
      <c r="L90" s="113"/>
      <c r="M90" s="115" t="s">
        <v>98</v>
      </c>
      <c r="N90" s="113"/>
      <c r="O90" s="113"/>
      <c r="P90" s="115" t="s">
        <v>98</v>
      </c>
      <c r="Q90" s="113"/>
      <c r="R90" s="113"/>
    </row>
    <row r="91" spans="4:18" ht="12.75"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7:12" ht="12.75">
      <c r="G92" s="28"/>
      <c r="K92" s="112"/>
      <c r="L92" s="112"/>
    </row>
    <row r="93" spans="10:12" ht="12.75">
      <c r="J93" s="28"/>
      <c r="K93" s="112"/>
      <c r="L93" s="113"/>
    </row>
    <row r="94" spans="10:12" ht="12.75">
      <c r="J94" s="28"/>
      <c r="K94" s="112"/>
      <c r="L94" s="113"/>
    </row>
    <row r="95" spans="11:12" ht="12.75">
      <c r="K95" s="112"/>
      <c r="L95" s="113"/>
    </row>
    <row r="96" spans="10:12" ht="12.75">
      <c r="J96" s="28"/>
      <c r="K96" s="112"/>
      <c r="L96" s="113"/>
    </row>
    <row r="97" spans="10:12" ht="12.75">
      <c r="J97" s="28"/>
      <c r="K97" s="112"/>
      <c r="L97" s="113"/>
    </row>
    <row r="98" spans="10:12" ht="12.75">
      <c r="J98" s="28"/>
      <c r="K98" s="112"/>
      <c r="L98" s="113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PageLayoutView="0" workbookViewId="0" topLeftCell="B1">
      <pane ySplit="2" topLeftCell="A21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281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42085</v>
      </c>
      <c r="E1" s="126"/>
      <c r="F1" s="127"/>
      <c r="G1" s="16"/>
      <c r="H1" s="24">
        <v>42092</v>
      </c>
      <c r="I1" s="17"/>
      <c r="J1" s="30"/>
      <c r="K1" s="24">
        <v>42099</v>
      </c>
      <c r="L1" s="31"/>
      <c r="M1" s="16"/>
      <c r="N1" s="24">
        <v>42106</v>
      </c>
      <c r="O1" s="17"/>
      <c r="P1" s="16"/>
      <c r="Q1" s="24">
        <v>42113</v>
      </c>
      <c r="R1" s="17"/>
      <c r="S1" s="110" t="s">
        <v>155</v>
      </c>
      <c r="T1" s="111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'2015年2月'!U3</f>
        <v>88.01850000000002</v>
      </c>
      <c r="D3" s="50">
        <v>2</v>
      </c>
      <c r="E3" s="51"/>
      <c r="F3" s="52">
        <f>-14.75*D3</f>
        <v>-29.5</v>
      </c>
      <c r="G3" s="50">
        <v>1</v>
      </c>
      <c r="H3" s="51"/>
      <c r="I3" s="52">
        <f>-13.0435*G3</f>
        <v>-13.0435</v>
      </c>
      <c r="J3" s="50">
        <v>1</v>
      </c>
      <c r="K3" s="51"/>
      <c r="L3" s="52">
        <f>-16.6667*J3</f>
        <v>-16.6667</v>
      </c>
      <c r="M3" s="50">
        <v>1</v>
      </c>
      <c r="N3" s="51">
        <v>100</v>
      </c>
      <c r="O3" s="52">
        <f>-14.7826*M3</f>
        <v>-14.7826</v>
      </c>
      <c r="P3" s="86"/>
      <c r="Q3" s="95"/>
      <c r="R3" s="52"/>
      <c r="S3" s="50">
        <v>1</v>
      </c>
      <c r="T3" s="53">
        <f>-10.3448*S3</f>
        <v>-10.3448</v>
      </c>
      <c r="U3" s="76">
        <f aca="true" t="shared" si="0" ref="U3:U41">C3+E3+F3+H3+I3+K3+L3+N3+O3+T3+Q3+R3</f>
        <v>103.68090000000004</v>
      </c>
      <c r="W3" s="85"/>
    </row>
    <row r="4" spans="1:23" ht="12.75">
      <c r="A4" s="2">
        <v>2</v>
      </c>
      <c r="B4" s="75" t="s">
        <v>3</v>
      </c>
      <c r="C4" s="49">
        <f>'2015年2月'!U4</f>
        <v>52.60240000000002</v>
      </c>
      <c r="D4" s="50">
        <v>1</v>
      </c>
      <c r="E4" s="51"/>
      <c r="F4" s="52">
        <f aca="true" t="shared" si="1" ref="F4:F41">-14.75*D4</f>
        <v>-14.75</v>
      </c>
      <c r="G4" s="50">
        <v>1</v>
      </c>
      <c r="H4" s="51"/>
      <c r="I4" s="52">
        <f aca="true" t="shared" si="2" ref="I4:I41">-13.0435*G4</f>
        <v>-13.0435</v>
      </c>
      <c r="J4" s="50">
        <v>1</v>
      </c>
      <c r="K4" s="51"/>
      <c r="L4" s="52">
        <f aca="true" t="shared" si="3" ref="L4:L38">-16.6667*J4</f>
        <v>-16.6667</v>
      </c>
      <c r="M4" s="50">
        <v>2</v>
      </c>
      <c r="N4" s="51">
        <v>200</v>
      </c>
      <c r="O4" s="52">
        <f>-14.7826*M4</f>
        <v>-29.5652</v>
      </c>
      <c r="P4" s="86"/>
      <c r="Q4" s="95"/>
      <c r="R4" s="52"/>
      <c r="S4" s="54">
        <v>1</v>
      </c>
      <c r="T4" s="53">
        <f aca="true" t="shared" si="4" ref="T4:T41">-10.3448*S4</f>
        <v>-10.3448</v>
      </c>
      <c r="U4" s="76">
        <f t="shared" si="0"/>
        <v>168.2322</v>
      </c>
      <c r="W4" s="85"/>
    </row>
    <row r="5" spans="1:23" ht="12.75">
      <c r="A5" s="2">
        <v>3</v>
      </c>
      <c r="B5" s="77" t="s">
        <v>108</v>
      </c>
      <c r="C5" s="49">
        <f>'2015年2月'!U5</f>
        <v>-85.8186</v>
      </c>
      <c r="D5" s="50">
        <v>1</v>
      </c>
      <c r="E5" s="51"/>
      <c r="F5" s="52">
        <f t="shared" si="1"/>
        <v>-14.75</v>
      </c>
      <c r="G5" s="50">
        <v>1</v>
      </c>
      <c r="H5" s="51"/>
      <c r="I5" s="52">
        <f t="shared" si="2"/>
        <v>-13.0435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>-14.7826*M5</f>
        <v>-14.7826</v>
      </c>
      <c r="P5" s="86"/>
      <c r="Q5" s="95"/>
      <c r="R5" s="52"/>
      <c r="S5" s="50">
        <v>1</v>
      </c>
      <c r="T5" s="53">
        <f t="shared" si="4"/>
        <v>-10.3448</v>
      </c>
      <c r="U5" s="76">
        <f t="shared" si="0"/>
        <v>44.59380000000001</v>
      </c>
      <c r="W5" s="85"/>
    </row>
    <row r="6" spans="1:23" ht="12.75">
      <c r="A6" s="2">
        <v>4</v>
      </c>
      <c r="B6" s="107">
        <v>9631</v>
      </c>
      <c r="C6" s="55">
        <f>'2015年2月'!U6</f>
        <v>81.1677</v>
      </c>
      <c r="D6" s="60">
        <v>1</v>
      </c>
      <c r="E6" s="57"/>
      <c r="F6" s="58">
        <f t="shared" si="1"/>
        <v>-14.75</v>
      </c>
      <c r="G6" s="60">
        <v>1</v>
      </c>
      <c r="H6" s="57"/>
      <c r="I6" s="58">
        <f t="shared" si="2"/>
        <v>-13.0435</v>
      </c>
      <c r="J6" s="60">
        <v>1</v>
      </c>
      <c r="K6" s="57"/>
      <c r="L6" s="108">
        <f t="shared" si="3"/>
        <v>-16.6667</v>
      </c>
      <c r="M6" s="60">
        <v>1</v>
      </c>
      <c r="N6" s="57"/>
      <c r="O6" s="108">
        <f>-14.7826*M6</f>
        <v>-14.7826</v>
      </c>
      <c r="P6" s="87"/>
      <c r="Q6" s="96"/>
      <c r="R6" s="58"/>
      <c r="S6" s="60">
        <v>1</v>
      </c>
      <c r="T6" s="59">
        <f t="shared" si="4"/>
        <v>-10.3448</v>
      </c>
      <c r="U6" s="76">
        <f t="shared" si="0"/>
        <v>11.580099999999995</v>
      </c>
      <c r="W6" s="85"/>
    </row>
    <row r="7" spans="1:23" ht="12.75">
      <c r="A7" s="2">
        <v>5</v>
      </c>
      <c r="B7" s="78" t="s">
        <v>109</v>
      </c>
      <c r="C7" s="55">
        <f>'2015年2月'!U7</f>
        <v>124.58130000000003</v>
      </c>
      <c r="D7" s="56">
        <v>1</v>
      </c>
      <c r="E7" s="57"/>
      <c r="F7" s="58">
        <f t="shared" si="1"/>
        <v>-14.75</v>
      </c>
      <c r="G7" s="56">
        <v>1</v>
      </c>
      <c r="H7" s="57">
        <v>300</v>
      </c>
      <c r="I7" s="58">
        <f t="shared" si="2"/>
        <v>-13.0435</v>
      </c>
      <c r="J7" s="56"/>
      <c r="K7" s="57"/>
      <c r="L7" s="108">
        <f t="shared" si="3"/>
        <v>0</v>
      </c>
      <c r="M7" s="56">
        <v>1</v>
      </c>
      <c r="N7" s="57"/>
      <c r="O7" s="108">
        <f>-14.7826*M7</f>
        <v>-14.7826</v>
      </c>
      <c r="P7" s="88"/>
      <c r="Q7" s="97"/>
      <c r="R7" s="58"/>
      <c r="S7" s="56">
        <v>1</v>
      </c>
      <c r="T7" s="59">
        <f t="shared" si="4"/>
        <v>-10.3448</v>
      </c>
      <c r="U7" s="76">
        <f t="shared" si="0"/>
        <v>371.66040000000004</v>
      </c>
      <c r="W7" s="85"/>
    </row>
    <row r="8" spans="1:23" ht="12.75">
      <c r="A8" s="2">
        <v>6</v>
      </c>
      <c r="B8" s="78" t="s">
        <v>110</v>
      </c>
      <c r="C8" s="55">
        <f>'2015年2月'!U8</f>
        <v>78.02689999999998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-13.0435</v>
      </c>
      <c r="J8" s="56"/>
      <c r="K8" s="57"/>
      <c r="L8" s="108">
        <f t="shared" si="3"/>
        <v>0</v>
      </c>
      <c r="M8" s="56"/>
      <c r="N8" s="57"/>
      <c r="O8" s="108">
        <f>-14.7826*M8</f>
        <v>0</v>
      </c>
      <c r="P8" s="88"/>
      <c r="Q8" s="97"/>
      <c r="R8" s="58"/>
      <c r="S8" s="60">
        <v>1</v>
      </c>
      <c r="T8" s="59">
        <f t="shared" si="4"/>
        <v>-10.3448</v>
      </c>
      <c r="U8" s="76">
        <f t="shared" si="0"/>
        <v>54.63859999999999</v>
      </c>
      <c r="W8" s="85"/>
    </row>
    <row r="9" spans="1:23" ht="12.75">
      <c r="A9" s="2">
        <v>7</v>
      </c>
      <c r="B9" s="106" t="s">
        <v>14</v>
      </c>
      <c r="C9" s="67">
        <f>'2015年2月'!U9</f>
        <v>18.000499999999988</v>
      </c>
      <c r="D9" s="68">
        <v>1</v>
      </c>
      <c r="E9" s="69"/>
      <c r="F9" s="70">
        <f t="shared" si="1"/>
        <v>-14.75</v>
      </c>
      <c r="G9" s="68">
        <v>1</v>
      </c>
      <c r="H9" s="69">
        <v>100</v>
      </c>
      <c r="I9" s="70">
        <f t="shared" si="2"/>
        <v>-13.0435</v>
      </c>
      <c r="J9" s="68">
        <v>1</v>
      </c>
      <c r="K9" s="69"/>
      <c r="L9" s="70">
        <f aca="true" t="shared" si="5" ref="L9:L14">-16.6667*J9</f>
        <v>-16.6667</v>
      </c>
      <c r="M9" s="68">
        <v>2</v>
      </c>
      <c r="N9" s="69">
        <v>100</v>
      </c>
      <c r="O9" s="70">
        <f>-14.7826*M9</f>
        <v>-29.5652</v>
      </c>
      <c r="P9" s="89"/>
      <c r="Q9" s="98"/>
      <c r="R9" s="70"/>
      <c r="S9" s="68">
        <v>1</v>
      </c>
      <c r="T9" s="71">
        <f t="shared" si="4"/>
        <v>-10.3448</v>
      </c>
      <c r="U9" s="76">
        <f t="shared" si="0"/>
        <v>133.6303</v>
      </c>
      <c r="W9" s="85"/>
    </row>
    <row r="10" spans="1:23" ht="12.75">
      <c r="A10" s="2">
        <v>8</v>
      </c>
      <c r="B10" s="81" t="s">
        <v>111</v>
      </c>
      <c r="C10" s="67">
        <f>'2015年2月'!U10</f>
        <v>373.6716</v>
      </c>
      <c r="D10" s="72"/>
      <c r="E10" s="69"/>
      <c r="F10" s="70">
        <f t="shared" si="1"/>
        <v>0</v>
      </c>
      <c r="G10" s="72"/>
      <c r="H10" s="69"/>
      <c r="I10" s="70">
        <f t="shared" si="2"/>
        <v>0</v>
      </c>
      <c r="J10" s="72"/>
      <c r="K10" s="69"/>
      <c r="L10" s="70">
        <f t="shared" si="5"/>
        <v>0</v>
      </c>
      <c r="M10" s="72"/>
      <c r="N10" s="69"/>
      <c r="O10" s="70">
        <f>-14.7826*M10</f>
        <v>0</v>
      </c>
      <c r="P10" s="90"/>
      <c r="Q10" s="99"/>
      <c r="R10" s="70"/>
      <c r="S10" s="72"/>
      <c r="T10" s="71">
        <f t="shared" si="4"/>
        <v>0</v>
      </c>
      <c r="U10" s="76">
        <f t="shared" si="0"/>
        <v>373.6716</v>
      </c>
      <c r="W10" s="85"/>
    </row>
    <row r="11" spans="1:23" ht="12.75">
      <c r="A11" s="2">
        <v>9</v>
      </c>
      <c r="B11" s="106" t="s">
        <v>112</v>
      </c>
      <c r="C11" s="67">
        <f>'2015年2月'!U11</f>
        <v>159.21130000000002</v>
      </c>
      <c r="D11" s="68">
        <v>1</v>
      </c>
      <c r="E11" s="69"/>
      <c r="F11" s="70">
        <f t="shared" si="1"/>
        <v>-14.75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5"/>
        <v>-16.6667</v>
      </c>
      <c r="M11" s="68">
        <v>1</v>
      </c>
      <c r="N11" s="69"/>
      <c r="O11" s="70">
        <f>-14.7826*M11</f>
        <v>-14.7826</v>
      </c>
      <c r="P11" s="89"/>
      <c r="Q11" s="98"/>
      <c r="R11" s="70"/>
      <c r="S11" s="68">
        <v>1</v>
      </c>
      <c r="T11" s="71">
        <f t="shared" si="4"/>
        <v>-10.3448</v>
      </c>
      <c r="U11" s="76">
        <f t="shared" si="0"/>
        <v>102.66720000000004</v>
      </c>
      <c r="W11" s="85"/>
    </row>
    <row r="12" spans="1:23" ht="12.75">
      <c r="A12" s="2">
        <v>10</v>
      </c>
      <c r="B12" s="79" t="s">
        <v>17</v>
      </c>
      <c r="C12" s="61">
        <f>'2015年2月'!U12</f>
        <v>169.1267</v>
      </c>
      <c r="D12" s="62">
        <v>1</v>
      </c>
      <c r="E12" s="63"/>
      <c r="F12" s="64">
        <f t="shared" si="1"/>
        <v>-14.75</v>
      </c>
      <c r="G12" s="62">
        <v>1</v>
      </c>
      <c r="H12" s="63"/>
      <c r="I12" s="64">
        <f t="shared" si="2"/>
        <v>-13.0435</v>
      </c>
      <c r="J12" s="62"/>
      <c r="K12" s="63"/>
      <c r="L12" s="64">
        <f t="shared" si="5"/>
        <v>0</v>
      </c>
      <c r="M12" s="62"/>
      <c r="N12" s="63"/>
      <c r="O12" s="64">
        <f>-14.7826*M12</f>
        <v>0</v>
      </c>
      <c r="P12" s="91"/>
      <c r="Q12" s="100"/>
      <c r="R12" s="64"/>
      <c r="S12" s="62">
        <v>1</v>
      </c>
      <c r="T12" s="66">
        <f t="shared" si="4"/>
        <v>-10.3448</v>
      </c>
      <c r="U12" s="76">
        <f t="shared" si="0"/>
        <v>130.9884</v>
      </c>
      <c r="W12" s="85"/>
    </row>
    <row r="13" spans="1:23" ht="12.75">
      <c r="A13" s="2">
        <v>11</v>
      </c>
      <c r="B13" s="79" t="s">
        <v>113</v>
      </c>
      <c r="C13" s="61">
        <f>'2015年2月'!U13</f>
        <v>78.1921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5"/>
        <v>-16.6667</v>
      </c>
      <c r="M13" s="62"/>
      <c r="N13" s="105"/>
      <c r="O13" s="64">
        <f>-14.7826*M13</f>
        <v>0</v>
      </c>
      <c r="P13" s="91"/>
      <c r="Q13" s="100"/>
      <c r="R13" s="64"/>
      <c r="S13" s="65">
        <v>1</v>
      </c>
      <c r="T13" s="66">
        <f t="shared" si="4"/>
        <v>-10.3448</v>
      </c>
      <c r="U13" s="76">
        <f t="shared" si="0"/>
        <v>51.1806</v>
      </c>
      <c r="W13" s="85"/>
    </row>
    <row r="14" spans="1:23" ht="12.75">
      <c r="A14" s="2">
        <v>12</v>
      </c>
      <c r="B14" s="79" t="s">
        <v>114</v>
      </c>
      <c r="C14" s="61">
        <f>'2015年2月'!U14</f>
        <v>173.75740000000002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-13.0435</v>
      </c>
      <c r="J14" s="62"/>
      <c r="K14" s="63"/>
      <c r="L14" s="64">
        <f t="shared" si="5"/>
        <v>0</v>
      </c>
      <c r="M14" s="62">
        <v>1</v>
      </c>
      <c r="N14" s="63"/>
      <c r="O14" s="64">
        <f>-14.7826*M14</f>
        <v>-14.7826</v>
      </c>
      <c r="P14" s="91"/>
      <c r="Q14" s="100"/>
      <c r="R14" s="64"/>
      <c r="S14" s="62">
        <v>1</v>
      </c>
      <c r="T14" s="66">
        <f t="shared" si="4"/>
        <v>-10.3448</v>
      </c>
      <c r="U14" s="76">
        <f t="shared" si="0"/>
        <v>135.58650000000003</v>
      </c>
      <c r="W14" s="85"/>
    </row>
    <row r="15" spans="1:23" ht="12.75">
      <c r="A15" s="2">
        <v>13</v>
      </c>
      <c r="B15" s="80" t="s">
        <v>15</v>
      </c>
      <c r="C15" s="43">
        <f>'2015年2月'!U15</f>
        <v>93.81820000000002</v>
      </c>
      <c r="D15" s="44">
        <v>1</v>
      </c>
      <c r="E15" s="45"/>
      <c r="F15" s="46">
        <f t="shared" si="1"/>
        <v>-14.75</v>
      </c>
      <c r="G15" s="44">
        <v>1</v>
      </c>
      <c r="H15" s="45"/>
      <c r="I15" s="46">
        <f t="shared" si="2"/>
        <v>-13.0435</v>
      </c>
      <c r="J15" s="44">
        <v>1</v>
      </c>
      <c r="K15" s="45"/>
      <c r="L15" s="109">
        <f t="shared" si="3"/>
        <v>-16.6667</v>
      </c>
      <c r="M15" s="44">
        <v>1</v>
      </c>
      <c r="N15" s="45">
        <v>100</v>
      </c>
      <c r="O15" s="109">
        <f>-14.7826*M15</f>
        <v>-14.7826</v>
      </c>
      <c r="P15" s="92"/>
      <c r="Q15" s="101"/>
      <c r="R15" s="46"/>
      <c r="S15" s="48">
        <v>1</v>
      </c>
      <c r="T15" s="47">
        <f t="shared" si="4"/>
        <v>-10.3448</v>
      </c>
      <c r="U15" s="76">
        <f t="shared" si="0"/>
        <v>124.23060000000004</v>
      </c>
      <c r="W15" s="85"/>
    </row>
    <row r="16" spans="1:23" ht="12.75">
      <c r="A16" s="2">
        <v>14</v>
      </c>
      <c r="B16" s="80" t="s">
        <v>12</v>
      </c>
      <c r="C16" s="43">
        <f>'2015年2月'!U16</f>
        <v>-45.8613</v>
      </c>
      <c r="D16" s="44">
        <v>1</v>
      </c>
      <c r="E16" s="45"/>
      <c r="F16" s="46">
        <f>-14.75*D16-5</f>
        <v>-19.75</v>
      </c>
      <c r="G16" s="44">
        <v>1</v>
      </c>
      <c r="H16" s="45"/>
      <c r="I16" s="46">
        <f t="shared" si="2"/>
        <v>-13.0435</v>
      </c>
      <c r="J16" s="44">
        <v>1</v>
      </c>
      <c r="K16" s="45"/>
      <c r="L16" s="109">
        <f t="shared" si="3"/>
        <v>-16.6667</v>
      </c>
      <c r="M16" s="44">
        <v>1</v>
      </c>
      <c r="N16" s="45">
        <v>100</v>
      </c>
      <c r="O16" s="109">
        <f>-14.7826*M16</f>
        <v>-14.7826</v>
      </c>
      <c r="P16" s="92"/>
      <c r="Q16" s="101"/>
      <c r="R16" s="46"/>
      <c r="S16" s="44">
        <v>1</v>
      </c>
      <c r="T16" s="47">
        <f t="shared" si="4"/>
        <v>-10.3448</v>
      </c>
      <c r="U16" s="76">
        <f t="shared" si="0"/>
        <v>-20.448899999999988</v>
      </c>
      <c r="W16" s="85"/>
    </row>
    <row r="17" spans="1:23" ht="12.75">
      <c r="A17" s="2">
        <v>15</v>
      </c>
      <c r="B17" s="80" t="s">
        <v>115</v>
      </c>
      <c r="C17" s="43">
        <f>'2015年2月'!U17</f>
        <v>137.6566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109">
        <f t="shared" si="3"/>
        <v>0</v>
      </c>
      <c r="M17" s="44">
        <v>1</v>
      </c>
      <c r="N17" s="45"/>
      <c r="O17" s="109">
        <f>-14.7826*M17</f>
        <v>-14.7826</v>
      </c>
      <c r="P17" s="92"/>
      <c r="Q17" s="101"/>
      <c r="R17" s="46"/>
      <c r="S17" s="48">
        <v>1</v>
      </c>
      <c r="T17" s="47">
        <f t="shared" si="4"/>
        <v>-10.3448</v>
      </c>
      <c r="U17" s="76">
        <f t="shared" si="0"/>
        <v>112.5292</v>
      </c>
      <c r="W17" s="85"/>
    </row>
    <row r="18" spans="1:23" ht="12.75">
      <c r="A18" s="2">
        <v>16</v>
      </c>
      <c r="B18" s="77" t="s">
        <v>116</v>
      </c>
      <c r="C18" s="49">
        <f>'2015年2月'!U18</f>
        <v>85.3476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-14.7826*M18</f>
        <v>0</v>
      </c>
      <c r="P18" s="86"/>
      <c r="Q18" s="95"/>
      <c r="R18" s="52"/>
      <c r="S18" s="50"/>
      <c r="T18" s="53">
        <f t="shared" si="4"/>
        <v>0</v>
      </c>
      <c r="U18" s="76">
        <f t="shared" si="0"/>
        <v>85.3476</v>
      </c>
      <c r="W18" s="85"/>
    </row>
    <row r="19" spans="1:23" ht="12.75">
      <c r="A19" s="2">
        <v>17</v>
      </c>
      <c r="B19" s="77" t="s">
        <v>117</v>
      </c>
      <c r="C19" s="49">
        <f>'2015年2月'!U19</f>
        <v>73.86030000000002</v>
      </c>
      <c r="D19" s="50">
        <v>1</v>
      </c>
      <c r="E19" s="51"/>
      <c r="F19" s="52">
        <f t="shared" si="1"/>
        <v>-14.75</v>
      </c>
      <c r="G19" s="50">
        <v>1</v>
      </c>
      <c r="H19" s="51"/>
      <c r="I19" s="52">
        <f t="shared" si="2"/>
        <v>-13.0435</v>
      </c>
      <c r="J19" s="50">
        <v>1</v>
      </c>
      <c r="K19" s="51"/>
      <c r="L19" s="52">
        <f t="shared" si="3"/>
        <v>-16.6667</v>
      </c>
      <c r="M19" s="50"/>
      <c r="N19" s="51"/>
      <c r="O19" s="52">
        <f>-14.7826*M19</f>
        <v>0</v>
      </c>
      <c r="P19" s="86"/>
      <c r="Q19" s="95"/>
      <c r="R19" s="52"/>
      <c r="S19" s="54">
        <v>1</v>
      </c>
      <c r="T19" s="53">
        <f t="shared" si="4"/>
        <v>-10.3448</v>
      </c>
      <c r="U19" s="76">
        <f t="shared" si="0"/>
        <v>19.055300000000024</v>
      </c>
      <c r="W19" s="85"/>
    </row>
    <row r="20" spans="1:23" ht="12.75">
      <c r="A20" s="2">
        <v>18</v>
      </c>
      <c r="B20" s="77" t="s">
        <v>118</v>
      </c>
      <c r="C20" s="49">
        <f>'2015年2月'!U20</f>
        <v>70.5932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>-14.7826*M20</f>
        <v>-14.7826</v>
      </c>
      <c r="P20" s="86"/>
      <c r="Q20" s="95"/>
      <c r="R20" s="52"/>
      <c r="S20" s="50">
        <v>1</v>
      </c>
      <c r="T20" s="53">
        <f t="shared" si="4"/>
        <v>-10.3448</v>
      </c>
      <c r="U20" s="76">
        <f t="shared" si="0"/>
        <v>45.465799999999994</v>
      </c>
      <c r="W20" s="85"/>
    </row>
    <row r="21" spans="1:23" ht="12.75">
      <c r="A21" s="2">
        <v>19</v>
      </c>
      <c r="B21" s="78"/>
      <c r="C21" s="55">
        <f>'2015年2月'!U21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108">
        <f t="shared" si="3"/>
        <v>0</v>
      </c>
      <c r="M21" s="56"/>
      <c r="N21" s="57"/>
      <c r="O21" s="108">
        <f>-14.7826*M21</f>
        <v>0</v>
      </c>
      <c r="P21" s="88"/>
      <c r="Q21" s="97"/>
      <c r="R21" s="58"/>
      <c r="S21" s="60"/>
      <c r="T21" s="59">
        <f t="shared" si="4"/>
        <v>0</v>
      </c>
      <c r="U21" s="76">
        <f t="shared" si="0"/>
        <v>0</v>
      </c>
      <c r="W21" s="85"/>
    </row>
    <row r="22" spans="1:23" ht="12.75">
      <c r="A22" s="2">
        <v>20</v>
      </c>
      <c r="B22" s="78" t="s">
        <v>119</v>
      </c>
      <c r="C22" s="55">
        <f>'2015年2月'!U22</f>
        <v>85.78739999999999</v>
      </c>
      <c r="D22" s="56">
        <v>1</v>
      </c>
      <c r="E22" s="57"/>
      <c r="F22" s="58">
        <f t="shared" si="1"/>
        <v>-14.75</v>
      </c>
      <c r="G22" s="56">
        <v>1</v>
      </c>
      <c r="H22" s="57"/>
      <c r="I22" s="58">
        <f t="shared" si="2"/>
        <v>-13.0435</v>
      </c>
      <c r="J22" s="56"/>
      <c r="K22" s="57"/>
      <c r="L22" s="108">
        <f t="shared" si="3"/>
        <v>0</v>
      </c>
      <c r="M22" s="56"/>
      <c r="N22" s="57"/>
      <c r="O22" s="108">
        <f>-14.7826*M22</f>
        <v>0</v>
      </c>
      <c r="P22" s="88"/>
      <c r="Q22" s="97"/>
      <c r="R22" s="58"/>
      <c r="S22" s="56">
        <v>1</v>
      </c>
      <c r="T22" s="59">
        <f t="shared" si="4"/>
        <v>-10.3448</v>
      </c>
      <c r="U22" s="76">
        <f t="shared" si="0"/>
        <v>47.64909999999999</v>
      </c>
      <c r="W22" s="85"/>
    </row>
    <row r="23" spans="1:23" ht="12.75">
      <c r="A23" s="2">
        <v>21</v>
      </c>
      <c r="B23" s="78" t="s">
        <v>120</v>
      </c>
      <c r="C23" s="55">
        <f>'2015年2月'!U23</f>
        <v>953.2068999999997</v>
      </c>
      <c r="D23" s="56">
        <v>1</v>
      </c>
      <c r="E23" s="57"/>
      <c r="F23" s="58">
        <f t="shared" si="1"/>
        <v>-14.75</v>
      </c>
      <c r="G23" s="56">
        <v>1</v>
      </c>
      <c r="H23" s="57"/>
      <c r="I23" s="58">
        <f t="shared" si="2"/>
        <v>-13.0435</v>
      </c>
      <c r="J23" s="56">
        <v>1</v>
      </c>
      <c r="K23" s="57"/>
      <c r="L23" s="108">
        <f t="shared" si="3"/>
        <v>-16.6667</v>
      </c>
      <c r="M23" s="56">
        <v>1</v>
      </c>
      <c r="N23" s="57"/>
      <c r="O23" s="108">
        <f>-14.7826*M23</f>
        <v>-14.7826</v>
      </c>
      <c r="P23" s="88"/>
      <c r="Q23" s="97"/>
      <c r="R23" s="58"/>
      <c r="S23" s="60">
        <v>1</v>
      </c>
      <c r="T23" s="59">
        <f t="shared" si="4"/>
        <v>-10.3448</v>
      </c>
      <c r="U23" s="76">
        <f t="shared" si="0"/>
        <v>883.6192999999997</v>
      </c>
      <c r="W23" s="85"/>
    </row>
    <row r="24" spans="1:23" ht="12.75">
      <c r="A24" s="2">
        <v>22</v>
      </c>
      <c r="B24" s="81" t="s">
        <v>121</v>
      </c>
      <c r="C24" s="67">
        <f>'2015年2月'!U24</f>
        <v>45.48750000000001</v>
      </c>
      <c r="D24" s="68">
        <v>1</v>
      </c>
      <c r="E24" s="69"/>
      <c r="F24" s="70">
        <f t="shared" si="1"/>
        <v>-14.75</v>
      </c>
      <c r="G24" s="68">
        <v>1</v>
      </c>
      <c r="H24" s="69"/>
      <c r="I24" s="70">
        <f t="shared" si="2"/>
        <v>-13.0435</v>
      </c>
      <c r="J24" s="68"/>
      <c r="K24" s="69"/>
      <c r="L24" s="70">
        <f aca="true" t="shared" si="6" ref="L24:L29">-16.6667*J24</f>
        <v>0</v>
      </c>
      <c r="M24" s="68"/>
      <c r="N24" s="69"/>
      <c r="O24" s="70">
        <f>-14.7826*M24</f>
        <v>0</v>
      </c>
      <c r="P24" s="89"/>
      <c r="Q24" s="98"/>
      <c r="R24" s="70"/>
      <c r="S24" s="68">
        <v>1</v>
      </c>
      <c r="T24" s="71">
        <f t="shared" si="4"/>
        <v>-10.3448</v>
      </c>
      <c r="U24" s="76">
        <f t="shared" si="0"/>
        <v>7.34920000000001</v>
      </c>
      <c r="W24" s="85"/>
    </row>
    <row r="25" spans="1:23" ht="12.75">
      <c r="A25" s="2">
        <v>23</v>
      </c>
      <c r="B25" s="81" t="s">
        <v>122</v>
      </c>
      <c r="C25" s="67">
        <f>'2015年2月'!U25</f>
        <v>67.3297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6"/>
        <v>0</v>
      </c>
      <c r="M25" s="68"/>
      <c r="N25" s="69"/>
      <c r="O25" s="70">
        <f>-14.7826*M25</f>
        <v>0</v>
      </c>
      <c r="P25" s="89"/>
      <c r="Q25" s="98"/>
      <c r="R25" s="70"/>
      <c r="S25" s="68">
        <v>1</v>
      </c>
      <c r="T25" s="71">
        <f t="shared" si="4"/>
        <v>-10.3448</v>
      </c>
      <c r="U25" s="76">
        <f t="shared" si="0"/>
        <v>56.9849</v>
      </c>
      <c r="W25" s="85"/>
    </row>
    <row r="26" spans="1:23" ht="12.75">
      <c r="A26" s="2">
        <v>24</v>
      </c>
      <c r="B26" s="81" t="s">
        <v>123</v>
      </c>
      <c r="C26" s="67">
        <f>'2015年2月'!U26</f>
        <v>39.3802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-13.0435</v>
      </c>
      <c r="J26" s="68"/>
      <c r="K26" s="69"/>
      <c r="L26" s="70">
        <f t="shared" si="6"/>
        <v>0</v>
      </c>
      <c r="M26" s="68">
        <v>1</v>
      </c>
      <c r="N26" s="69"/>
      <c r="O26" s="70">
        <f>-14.7826*M26</f>
        <v>-14.7826</v>
      </c>
      <c r="P26" s="89"/>
      <c r="Q26" s="98"/>
      <c r="R26" s="70"/>
      <c r="S26" s="72">
        <v>1</v>
      </c>
      <c r="T26" s="71">
        <f t="shared" si="4"/>
        <v>-10.3448</v>
      </c>
      <c r="U26" s="76">
        <f t="shared" si="0"/>
        <v>1.2093000000000007</v>
      </c>
      <c r="W26" s="85"/>
    </row>
    <row r="27" spans="1:23" ht="12.75">
      <c r="A27" s="2">
        <v>25</v>
      </c>
      <c r="B27" s="79" t="s">
        <v>124</v>
      </c>
      <c r="C27" s="61">
        <f>'2015年2月'!U27</f>
        <v>9.251999999999995</v>
      </c>
      <c r="D27" s="62">
        <v>1</v>
      </c>
      <c r="E27" s="73"/>
      <c r="F27" s="64">
        <f t="shared" si="1"/>
        <v>-14.75</v>
      </c>
      <c r="G27" s="62">
        <v>1</v>
      </c>
      <c r="H27" s="73">
        <v>200</v>
      </c>
      <c r="I27" s="64">
        <f t="shared" si="2"/>
        <v>-13.0435</v>
      </c>
      <c r="J27" s="62">
        <v>1</v>
      </c>
      <c r="K27" s="73"/>
      <c r="L27" s="64">
        <f t="shared" si="6"/>
        <v>-16.6667</v>
      </c>
      <c r="M27" s="62">
        <v>1</v>
      </c>
      <c r="N27" s="73"/>
      <c r="O27" s="64">
        <f>-14.7826*M27</f>
        <v>-14.7826</v>
      </c>
      <c r="P27" s="91"/>
      <c r="Q27" s="100"/>
      <c r="R27" s="64"/>
      <c r="S27" s="62">
        <v>1</v>
      </c>
      <c r="T27" s="66">
        <f t="shared" si="4"/>
        <v>-10.3448</v>
      </c>
      <c r="U27" s="76">
        <f t="shared" si="0"/>
        <v>139.66440000000003</v>
      </c>
      <c r="W27" s="85"/>
    </row>
    <row r="28" spans="1:23" ht="12.75">
      <c r="A28" s="2">
        <v>26</v>
      </c>
      <c r="B28" s="79" t="s">
        <v>125</v>
      </c>
      <c r="C28" s="61">
        <f>'2015年2月'!U28</f>
        <v>70.32570000000001</v>
      </c>
      <c r="D28" s="65">
        <v>1</v>
      </c>
      <c r="E28" s="73"/>
      <c r="F28" s="64">
        <f t="shared" si="1"/>
        <v>-14.75</v>
      </c>
      <c r="G28" s="65">
        <v>1</v>
      </c>
      <c r="H28" s="73"/>
      <c r="I28" s="64">
        <f t="shared" si="2"/>
        <v>-13.0435</v>
      </c>
      <c r="J28" s="65">
        <v>1</v>
      </c>
      <c r="K28" s="73"/>
      <c r="L28" s="64">
        <f t="shared" si="6"/>
        <v>-16.6667</v>
      </c>
      <c r="M28" s="65">
        <v>1</v>
      </c>
      <c r="N28" s="73"/>
      <c r="O28" s="64">
        <f>-14.7826*M28</f>
        <v>-14.7826</v>
      </c>
      <c r="P28" s="93"/>
      <c r="Q28" s="102"/>
      <c r="R28" s="64"/>
      <c r="S28" s="65">
        <v>1</v>
      </c>
      <c r="T28" s="66">
        <f t="shared" si="4"/>
        <v>-10.3448</v>
      </c>
      <c r="U28" s="76">
        <f t="shared" si="0"/>
        <v>0.7381000000000117</v>
      </c>
      <c r="W28" s="85"/>
    </row>
    <row r="29" spans="1:23" ht="12.75">
      <c r="A29" s="2">
        <v>27</v>
      </c>
      <c r="B29" s="79" t="s">
        <v>126</v>
      </c>
      <c r="C29" s="61">
        <f>'2015年2月'!U29</f>
        <v>73.0541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-13.0435</v>
      </c>
      <c r="J29" s="62"/>
      <c r="K29" s="63"/>
      <c r="L29" s="64">
        <f t="shared" si="6"/>
        <v>0</v>
      </c>
      <c r="M29" s="62">
        <v>1</v>
      </c>
      <c r="N29" s="63"/>
      <c r="O29" s="64">
        <f>-14.7826*M29</f>
        <v>-14.7826</v>
      </c>
      <c r="P29" s="91"/>
      <c r="Q29" s="100"/>
      <c r="R29" s="64"/>
      <c r="S29" s="62">
        <v>1</v>
      </c>
      <c r="T29" s="66">
        <f t="shared" si="4"/>
        <v>-10.3448</v>
      </c>
      <c r="U29" s="76">
        <f t="shared" si="0"/>
        <v>34.8832</v>
      </c>
      <c r="W29" s="85"/>
    </row>
    <row r="30" spans="1:23" ht="12.75">
      <c r="A30" s="2">
        <v>28</v>
      </c>
      <c r="B30" s="80" t="s">
        <v>127</v>
      </c>
      <c r="C30" s="43">
        <f>'2015年2月'!U30</f>
        <v>75.5053</v>
      </c>
      <c r="D30" s="48"/>
      <c r="E30" s="74"/>
      <c r="F30" s="46">
        <f t="shared" si="1"/>
        <v>0</v>
      </c>
      <c r="G30" s="48">
        <v>1</v>
      </c>
      <c r="H30" s="74"/>
      <c r="I30" s="46">
        <f t="shared" si="2"/>
        <v>-13.0435</v>
      </c>
      <c r="J30" s="48">
        <v>1</v>
      </c>
      <c r="K30" s="74"/>
      <c r="L30" s="109">
        <f t="shared" si="3"/>
        <v>-16.6667</v>
      </c>
      <c r="M30" s="48">
        <v>1</v>
      </c>
      <c r="N30" s="74"/>
      <c r="O30" s="109">
        <f>-14.7826*M30</f>
        <v>-14.7826</v>
      </c>
      <c r="P30" s="94"/>
      <c r="Q30" s="103"/>
      <c r="R30" s="46"/>
      <c r="S30" s="48">
        <v>1</v>
      </c>
      <c r="T30" s="47">
        <f t="shared" si="4"/>
        <v>-10.3448</v>
      </c>
      <c r="U30" s="76">
        <f t="shared" si="0"/>
        <v>20.667700000000004</v>
      </c>
      <c r="V30" s="28"/>
      <c r="W30" s="85"/>
    </row>
    <row r="31" spans="1:23" ht="12.75">
      <c r="A31" s="2">
        <v>29</v>
      </c>
      <c r="B31" s="80" t="s">
        <v>128</v>
      </c>
      <c r="C31" s="43">
        <f>'2015年2月'!U31</f>
        <v>49.105199999999996</v>
      </c>
      <c r="D31" s="44">
        <v>1</v>
      </c>
      <c r="E31" s="74"/>
      <c r="F31" s="46">
        <f t="shared" si="1"/>
        <v>-14.75</v>
      </c>
      <c r="G31" s="44">
        <v>1</v>
      </c>
      <c r="H31" s="74"/>
      <c r="I31" s="46">
        <f t="shared" si="2"/>
        <v>-13.0435</v>
      </c>
      <c r="J31" s="44">
        <v>1</v>
      </c>
      <c r="K31" s="74">
        <v>200</v>
      </c>
      <c r="L31" s="109">
        <f t="shared" si="3"/>
        <v>-16.6667</v>
      </c>
      <c r="M31" s="44">
        <v>1</v>
      </c>
      <c r="N31" s="74"/>
      <c r="O31" s="109">
        <f>-14.7826*M31</f>
        <v>-14.7826</v>
      </c>
      <c r="P31" s="92"/>
      <c r="Q31" s="101"/>
      <c r="R31" s="46"/>
      <c r="S31" s="44">
        <v>1</v>
      </c>
      <c r="T31" s="47">
        <f t="shared" si="4"/>
        <v>-10.3448</v>
      </c>
      <c r="U31" s="76">
        <f t="shared" si="0"/>
        <v>179.51760000000002</v>
      </c>
      <c r="W31" s="85"/>
    </row>
    <row r="32" spans="1:23" ht="12.75">
      <c r="A32" s="2">
        <v>30</v>
      </c>
      <c r="B32" s="80"/>
      <c r="C32" s="43">
        <f>'2015年2月'!U32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109">
        <f t="shared" si="3"/>
        <v>0</v>
      </c>
      <c r="M32" s="48"/>
      <c r="N32" s="74"/>
      <c r="O32" s="109">
        <f>-14.7826*M32</f>
        <v>0</v>
      </c>
      <c r="P32" s="94"/>
      <c r="Q32" s="103"/>
      <c r="R32" s="46"/>
      <c r="S32" s="48"/>
      <c r="T32" s="47">
        <f t="shared" si="4"/>
        <v>0</v>
      </c>
      <c r="U32" s="76">
        <f t="shared" si="0"/>
        <v>0</v>
      </c>
      <c r="W32" s="85"/>
    </row>
    <row r="33" spans="1:23" ht="12.75">
      <c r="A33" s="2">
        <v>31</v>
      </c>
      <c r="B33" s="77" t="s">
        <v>129</v>
      </c>
      <c r="C33" s="49">
        <f>'2015年2月'!U33</f>
        <v>169.28879999999998</v>
      </c>
      <c r="D33" s="50">
        <v>1</v>
      </c>
      <c r="E33" s="51"/>
      <c r="F33" s="52">
        <f t="shared" si="1"/>
        <v>-14.75</v>
      </c>
      <c r="G33" s="50">
        <v>1</v>
      </c>
      <c r="H33" s="51"/>
      <c r="I33" s="52">
        <f t="shared" si="2"/>
        <v>-13.0435</v>
      </c>
      <c r="J33" s="50">
        <v>1</v>
      </c>
      <c r="K33" s="51"/>
      <c r="L33" s="52">
        <f t="shared" si="3"/>
        <v>-16.6667</v>
      </c>
      <c r="M33" s="50"/>
      <c r="N33" s="51"/>
      <c r="O33" s="52">
        <f>-14.7826*M33</f>
        <v>0</v>
      </c>
      <c r="P33" s="86"/>
      <c r="Q33" s="95"/>
      <c r="R33" s="52"/>
      <c r="S33" s="50">
        <v>1</v>
      </c>
      <c r="T33" s="53">
        <f t="shared" si="4"/>
        <v>-10.3448</v>
      </c>
      <c r="U33" s="76">
        <f t="shared" si="0"/>
        <v>114.4838</v>
      </c>
      <c r="W33" s="85"/>
    </row>
    <row r="34" spans="1:23" ht="12.75">
      <c r="A34" s="2">
        <v>32</v>
      </c>
      <c r="B34" s="77" t="s">
        <v>16</v>
      </c>
      <c r="C34" s="49">
        <f>'2015年2月'!U34</f>
        <v>92.9651</v>
      </c>
      <c r="D34" s="50"/>
      <c r="E34" s="51"/>
      <c r="F34" s="52">
        <f t="shared" si="1"/>
        <v>0</v>
      </c>
      <c r="G34" s="84"/>
      <c r="H34" s="51"/>
      <c r="I34" s="52">
        <f t="shared" si="2"/>
        <v>0</v>
      </c>
      <c r="J34" s="84">
        <v>1</v>
      </c>
      <c r="K34" s="51"/>
      <c r="L34" s="52">
        <f t="shared" si="3"/>
        <v>-16.6667</v>
      </c>
      <c r="M34" s="50">
        <v>1</v>
      </c>
      <c r="N34" s="51"/>
      <c r="O34" s="52">
        <f>-14.7826*M34</f>
        <v>-14.7826</v>
      </c>
      <c r="P34" s="86"/>
      <c r="Q34" s="95"/>
      <c r="R34" s="52"/>
      <c r="S34" s="54">
        <v>1</v>
      </c>
      <c r="T34" s="53">
        <f t="shared" si="4"/>
        <v>-10.3448</v>
      </c>
      <c r="U34" s="76">
        <f t="shared" si="0"/>
        <v>51.171000000000014</v>
      </c>
      <c r="W34" s="85"/>
    </row>
    <row r="35" spans="1:23" ht="12.75">
      <c r="A35" s="2">
        <v>33</v>
      </c>
      <c r="B35" s="77" t="s">
        <v>130</v>
      </c>
      <c r="C35" s="49">
        <f>'2015年2月'!U35</f>
        <v>86.7389</v>
      </c>
      <c r="D35" s="50">
        <v>1</v>
      </c>
      <c r="E35" s="51"/>
      <c r="F35" s="52">
        <f t="shared" si="1"/>
        <v>-14.75</v>
      </c>
      <c r="G35" s="50">
        <v>1</v>
      </c>
      <c r="H35" s="51"/>
      <c r="I35" s="52">
        <f t="shared" si="2"/>
        <v>-13.0435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>-14.7826*M35</f>
        <v>-14.7826</v>
      </c>
      <c r="P35" s="86"/>
      <c r="Q35" s="95"/>
      <c r="R35" s="52"/>
      <c r="S35" s="50">
        <v>1</v>
      </c>
      <c r="T35" s="53">
        <f t="shared" si="4"/>
        <v>-10.3448</v>
      </c>
      <c r="U35" s="76">
        <f t="shared" si="0"/>
        <v>17.1513</v>
      </c>
      <c r="W35" s="85"/>
    </row>
    <row r="36" spans="1:23" ht="12.75">
      <c r="A36" s="2">
        <v>34</v>
      </c>
      <c r="B36" s="78" t="s">
        <v>131</v>
      </c>
      <c r="C36" s="55">
        <f>'2015年2月'!U36</f>
        <v>-0.0109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108">
        <f t="shared" si="3"/>
        <v>0</v>
      </c>
      <c r="M36" s="56"/>
      <c r="N36" s="57"/>
      <c r="O36" s="108">
        <f>-14.7826*M36</f>
        <v>0</v>
      </c>
      <c r="P36" s="88"/>
      <c r="Q36" s="97"/>
      <c r="R36" s="58"/>
      <c r="S36" s="60"/>
      <c r="T36" s="59">
        <f t="shared" si="4"/>
        <v>0</v>
      </c>
      <c r="U36" s="76">
        <f t="shared" si="0"/>
        <v>-0.0109</v>
      </c>
      <c r="W36" s="85"/>
    </row>
    <row r="37" spans="1:23" ht="12.75">
      <c r="A37" s="2">
        <v>35</v>
      </c>
      <c r="B37" s="78" t="s">
        <v>132</v>
      </c>
      <c r="C37" s="55">
        <f>'2015年2月'!U37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108">
        <f t="shared" si="3"/>
        <v>0</v>
      </c>
      <c r="M37" s="56"/>
      <c r="N37" s="57"/>
      <c r="O37" s="108">
        <f>-14.7826*M37</f>
        <v>0</v>
      </c>
      <c r="P37" s="88"/>
      <c r="Q37" s="97"/>
      <c r="R37" s="58"/>
      <c r="S37" s="56"/>
      <c r="T37" s="59">
        <f t="shared" si="4"/>
        <v>0</v>
      </c>
      <c r="U37" s="76">
        <f t="shared" si="0"/>
        <v>56.6317</v>
      </c>
      <c r="V37" s="28"/>
      <c r="W37" s="85"/>
    </row>
    <row r="38" spans="1:23" ht="12.75">
      <c r="A38" s="2">
        <v>36</v>
      </c>
      <c r="B38" s="78"/>
      <c r="C38" s="55">
        <f>'2015年2月'!U38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108">
        <f t="shared" si="3"/>
        <v>0</v>
      </c>
      <c r="M38" s="56"/>
      <c r="N38" s="57"/>
      <c r="O38" s="108">
        <f>-14.7826*M38</f>
        <v>0</v>
      </c>
      <c r="P38" s="88"/>
      <c r="Q38" s="97"/>
      <c r="R38" s="58"/>
      <c r="S38" s="60"/>
      <c r="T38" s="59">
        <f t="shared" si="4"/>
        <v>0</v>
      </c>
      <c r="U38" s="76">
        <f t="shared" si="0"/>
        <v>0</v>
      </c>
      <c r="W38" s="85"/>
    </row>
    <row r="39" spans="1:23" ht="12.75">
      <c r="A39" s="2">
        <v>37</v>
      </c>
      <c r="B39" s="81"/>
      <c r="C39" s="67">
        <f>'2015年2月'!U39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>-16.6667*J39</f>
        <v>0</v>
      </c>
      <c r="M39" s="68"/>
      <c r="N39" s="69"/>
      <c r="O39" s="70">
        <f>-14.7826*M39</f>
        <v>0</v>
      </c>
      <c r="P39" s="89"/>
      <c r="Q39" s="98"/>
      <c r="R39" s="70"/>
      <c r="S39" s="68"/>
      <c r="T39" s="71">
        <f t="shared" si="4"/>
        <v>0</v>
      </c>
      <c r="U39" s="76">
        <f t="shared" si="0"/>
        <v>0</v>
      </c>
      <c r="W39" s="85"/>
    </row>
    <row r="40" spans="1:23" ht="12.75">
      <c r="A40" s="2">
        <v>38</v>
      </c>
      <c r="B40" s="81"/>
      <c r="C40" s="67">
        <f>'2015年2月'!U40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>-16.6667*J40</f>
        <v>0</v>
      </c>
      <c r="M40" s="68"/>
      <c r="N40" s="69"/>
      <c r="O40" s="70">
        <f>-14.7826*M40</f>
        <v>0</v>
      </c>
      <c r="P40" s="89"/>
      <c r="Q40" s="98"/>
      <c r="R40" s="70"/>
      <c r="S40" s="68"/>
      <c r="T40" s="71">
        <f t="shared" si="4"/>
        <v>0</v>
      </c>
      <c r="U40" s="76">
        <f t="shared" si="0"/>
        <v>0</v>
      </c>
      <c r="W40" s="85"/>
    </row>
    <row r="41" spans="1:23" ht="12.75">
      <c r="A41" s="2">
        <v>39</v>
      </c>
      <c r="B41" s="81"/>
      <c r="C41" s="67">
        <f>'2015年2月'!U41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>-16.6667*J41</f>
        <v>0</v>
      </c>
      <c r="M41" s="68"/>
      <c r="N41" s="69"/>
      <c r="O41" s="70">
        <f>-14.7826*M41</f>
        <v>0</v>
      </c>
      <c r="P41" s="89"/>
      <c r="Q41" s="98"/>
      <c r="R41" s="70"/>
      <c r="S41" s="68"/>
      <c r="T41" s="71">
        <f t="shared" si="4"/>
        <v>0</v>
      </c>
      <c r="U41" s="76">
        <f t="shared" si="0"/>
        <v>0</v>
      </c>
      <c r="W41" s="85"/>
    </row>
    <row r="42" spans="1:23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  <c r="W42" s="85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14.75</v>
      </c>
      <c r="G43" s="1">
        <f>SUM(G3:G41)</f>
        <v>23</v>
      </c>
      <c r="I43" s="1">
        <f>H54/G43</f>
        <v>13.043478260869565</v>
      </c>
      <c r="J43" s="1">
        <f>SUM(J3:J41)</f>
        <v>18</v>
      </c>
      <c r="L43" s="1">
        <f>K54/J43</f>
        <v>16.666666666666668</v>
      </c>
      <c r="M43" s="1">
        <f>SUM(M3:M41)</f>
        <v>23</v>
      </c>
      <c r="O43" s="1">
        <f>N54/M43</f>
        <v>14.782608695652174</v>
      </c>
      <c r="P43" s="1">
        <f>SUM(P3:P41)</f>
        <v>0</v>
      </c>
      <c r="R43" s="1" t="e">
        <f>Q54/P43</f>
        <v>#DIV/0!</v>
      </c>
      <c r="S43" s="1">
        <f>SUM(S3:S42)</f>
        <v>29</v>
      </c>
      <c r="T43" s="27">
        <f>SUM(T3:T41)</f>
        <v>-299.9992</v>
      </c>
      <c r="U43" s="23"/>
    </row>
    <row r="44" spans="4:18" ht="12.75">
      <c r="D44" s="33" t="s">
        <v>133</v>
      </c>
      <c r="F44" s="34" t="s">
        <v>134</v>
      </c>
      <c r="G44" s="33" t="s">
        <v>133</v>
      </c>
      <c r="I44" s="34" t="s">
        <v>134</v>
      </c>
      <c r="J44" s="33" t="s">
        <v>133</v>
      </c>
      <c r="L44" s="34" t="s">
        <v>134</v>
      </c>
      <c r="M44" s="33" t="s">
        <v>133</v>
      </c>
      <c r="O44" s="34" t="s">
        <v>134</v>
      </c>
      <c r="P44" s="33" t="s">
        <v>133</v>
      </c>
      <c r="R44" s="34" t="s">
        <v>134</v>
      </c>
    </row>
    <row r="45" spans="5:21" ht="12.75">
      <c r="E45" s="28" t="s">
        <v>135</v>
      </c>
      <c r="F45" s="1">
        <f>SUM(F3:F41)</f>
        <v>-300</v>
      </c>
      <c r="H45" s="28" t="s">
        <v>136</v>
      </c>
      <c r="I45" s="1">
        <f>SUM(I3:I41)</f>
        <v>-300.00049999999993</v>
      </c>
      <c r="K45" s="28" t="s">
        <v>136</v>
      </c>
      <c r="L45" s="1">
        <f>SUM(L3:L41)</f>
        <v>-300.0005999999999</v>
      </c>
      <c r="N45" s="28" t="s">
        <v>136</v>
      </c>
      <c r="O45" s="1">
        <f>SUM(O3:O41)</f>
        <v>-339.9998</v>
      </c>
      <c r="Q45" s="28" t="s">
        <v>136</v>
      </c>
      <c r="R45" s="1">
        <f>SUM(R3:R41)</f>
        <v>0</v>
      </c>
      <c r="U45" s="19"/>
    </row>
    <row r="46" spans="2:21" ht="12.75">
      <c r="B46" s="29" t="s">
        <v>137</v>
      </c>
      <c r="C46" s="27">
        <f>SUM(C3:C41)</f>
        <v>3599.9999999999986</v>
      </c>
      <c r="E46" s="29"/>
      <c r="H46" s="29"/>
      <c r="K46" s="29"/>
      <c r="N46" s="29"/>
      <c r="Q46" s="29"/>
      <c r="U46" s="19"/>
    </row>
    <row r="47" spans="19:23" ht="12.75">
      <c r="S47" s="117" t="s">
        <v>8</v>
      </c>
      <c r="T47" s="117"/>
      <c r="U47" s="41">
        <f>SUM(U3:U41)</f>
        <v>3659.9999000000003</v>
      </c>
      <c r="W47" s="85">
        <f>U47</f>
        <v>3659.9999000000003</v>
      </c>
    </row>
    <row r="48" spans="2:20" ht="12.75" customHeight="1">
      <c r="B48" s="85"/>
      <c r="D48" s="118" t="s">
        <v>147</v>
      </c>
      <c r="E48" s="119"/>
      <c r="F48" s="120"/>
      <c r="G48" s="118" t="s">
        <v>148</v>
      </c>
      <c r="H48" s="119"/>
      <c r="I48" s="120"/>
      <c r="J48" s="118" t="s">
        <v>149</v>
      </c>
      <c r="K48" s="119"/>
      <c r="L48" s="120"/>
      <c r="M48" s="118" t="s">
        <v>150</v>
      </c>
      <c r="N48" s="119"/>
      <c r="O48" s="120"/>
      <c r="P48" s="118" t="s">
        <v>151</v>
      </c>
      <c r="Q48" s="119"/>
      <c r="R48" s="120"/>
      <c r="S48" s="124"/>
      <c r="T48" s="124"/>
    </row>
    <row r="49" spans="4:20" ht="12.75">
      <c r="D49" s="121"/>
      <c r="E49" s="122"/>
      <c r="F49" s="123"/>
      <c r="G49" s="121"/>
      <c r="H49" s="122"/>
      <c r="I49" s="123"/>
      <c r="J49" s="121"/>
      <c r="K49" s="122"/>
      <c r="L49" s="123"/>
      <c r="M49" s="121"/>
      <c r="N49" s="122"/>
      <c r="O49" s="123"/>
      <c r="P49" s="121"/>
      <c r="Q49" s="122"/>
      <c r="R49" s="123"/>
      <c r="S49" s="124"/>
      <c r="T49" s="124"/>
    </row>
    <row r="50" spans="4:23" ht="12.75">
      <c r="D50" s="121"/>
      <c r="E50" s="122"/>
      <c r="F50" s="123"/>
      <c r="G50" s="121"/>
      <c r="H50" s="122"/>
      <c r="I50" s="123"/>
      <c r="J50" s="121"/>
      <c r="K50" s="122"/>
      <c r="L50" s="123"/>
      <c r="M50" s="121"/>
      <c r="N50" s="122"/>
      <c r="O50" s="123"/>
      <c r="P50" s="121"/>
      <c r="Q50" s="122"/>
      <c r="R50" s="123"/>
      <c r="S50" s="124"/>
      <c r="T50" s="124"/>
      <c r="W50" s="85"/>
    </row>
    <row r="51" spans="4:20" ht="12.75">
      <c r="D51" s="121"/>
      <c r="E51" s="122"/>
      <c r="F51" s="123"/>
      <c r="G51" s="121"/>
      <c r="H51" s="122"/>
      <c r="I51" s="123"/>
      <c r="J51" s="121"/>
      <c r="K51" s="122"/>
      <c r="L51" s="123"/>
      <c r="M51" s="121"/>
      <c r="N51" s="122"/>
      <c r="O51" s="123"/>
      <c r="P51" s="121"/>
      <c r="Q51" s="122"/>
      <c r="R51" s="123"/>
      <c r="S51" s="124"/>
      <c r="T51" s="124"/>
    </row>
    <row r="52" spans="4:20" ht="12.75">
      <c r="D52" s="121"/>
      <c r="E52" s="122"/>
      <c r="F52" s="123"/>
      <c r="G52" s="121"/>
      <c r="H52" s="122"/>
      <c r="I52" s="123"/>
      <c r="J52" s="121"/>
      <c r="K52" s="122"/>
      <c r="L52" s="123"/>
      <c r="M52" s="121"/>
      <c r="N52" s="122"/>
      <c r="O52" s="123"/>
      <c r="P52" s="121"/>
      <c r="Q52" s="122"/>
      <c r="R52" s="123"/>
      <c r="S52" s="124"/>
      <c r="T52" s="124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138</v>
      </c>
      <c r="E54" s="36">
        <f>E56-E72-E81</f>
        <v>295</v>
      </c>
      <c r="F54" s="37"/>
      <c r="G54" s="38" t="s">
        <v>139</v>
      </c>
      <c r="H54" s="36">
        <f>H56-H72-H81</f>
        <v>300</v>
      </c>
      <c r="I54" s="37"/>
      <c r="J54" s="38" t="s">
        <v>139</v>
      </c>
      <c r="K54" s="36">
        <f>K56-K72-K81</f>
        <v>300</v>
      </c>
      <c r="L54" s="37"/>
      <c r="M54" s="38" t="s">
        <v>139</v>
      </c>
      <c r="N54" s="36">
        <f>N56-N72-N81</f>
        <v>340</v>
      </c>
      <c r="O54" s="37"/>
      <c r="P54" s="38" t="s">
        <v>139</v>
      </c>
      <c r="Q54" s="36">
        <f>Q56-Q72-Q81</f>
        <v>340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140</v>
      </c>
      <c r="E56" s="39">
        <v>300</v>
      </c>
      <c r="F56" s="40"/>
      <c r="G56" s="83" t="s">
        <v>141</v>
      </c>
      <c r="H56" s="39">
        <v>300</v>
      </c>
      <c r="I56" s="40"/>
      <c r="J56" s="83" t="s">
        <v>141</v>
      </c>
      <c r="K56" s="39">
        <v>300</v>
      </c>
      <c r="L56" s="40"/>
      <c r="M56" s="83" t="s">
        <v>141</v>
      </c>
      <c r="N56" s="39">
        <v>340</v>
      </c>
      <c r="O56" s="40"/>
      <c r="P56" s="83" t="s">
        <v>141</v>
      </c>
      <c r="Q56" s="39">
        <v>340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4"/>
      <c r="E62" s="114"/>
      <c r="F62" s="114"/>
      <c r="G62" s="114" t="s">
        <v>154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4:18" ht="16.5" customHeight="1"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4:18" ht="46.5" customHeight="1"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4:18" ht="14.25" customHeight="1">
      <c r="D65" s="114"/>
      <c r="E65" s="114"/>
      <c r="F65" s="114"/>
      <c r="G65" s="114" t="s">
        <v>153</v>
      </c>
      <c r="H65" s="114"/>
      <c r="I65" s="114"/>
      <c r="J65" s="114" t="s">
        <v>158</v>
      </c>
      <c r="K65" s="114"/>
      <c r="L65" s="114"/>
      <c r="M65" s="114" t="s">
        <v>161</v>
      </c>
      <c r="N65" s="114"/>
      <c r="O65" s="114"/>
      <c r="P65" s="114"/>
      <c r="Q65" s="114"/>
      <c r="R65" s="114"/>
    </row>
    <row r="66" spans="4:18" ht="12.75"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4:18" ht="40.5" customHeight="1"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4:17" ht="12.75">
      <c r="D68" s="112" t="s">
        <v>142</v>
      </c>
      <c r="E68" s="113"/>
      <c r="G68" s="112" t="s">
        <v>142</v>
      </c>
      <c r="H68" s="113"/>
      <c r="J68" s="112" t="s">
        <v>142</v>
      </c>
      <c r="K68" s="113"/>
      <c r="M68" s="112" t="s">
        <v>142</v>
      </c>
      <c r="N68" s="113"/>
      <c r="P68" s="112" t="s">
        <v>142</v>
      </c>
      <c r="Q68" s="113"/>
    </row>
    <row r="69" spans="4:16" ht="12.75" customHeight="1">
      <c r="D69" s="28"/>
      <c r="G69" s="28"/>
      <c r="J69" s="82"/>
      <c r="M69" s="28"/>
      <c r="N69" s="28"/>
      <c r="P69" s="28"/>
    </row>
    <row r="70" spans="4:16" ht="12.75" customHeight="1">
      <c r="D70" s="82"/>
      <c r="G70" s="28" t="s">
        <v>152</v>
      </c>
      <c r="J70" s="82" t="s">
        <v>156</v>
      </c>
      <c r="M70" s="28" t="s">
        <v>160</v>
      </c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2" t="s">
        <v>143</v>
      </c>
      <c r="E75" s="113"/>
      <c r="G75" s="112" t="s">
        <v>144</v>
      </c>
      <c r="H75" s="113"/>
      <c r="J75" s="112" t="s">
        <v>144</v>
      </c>
      <c r="K75" s="113"/>
      <c r="M75" s="112" t="s">
        <v>144</v>
      </c>
      <c r="N75" s="113"/>
      <c r="P75" s="112" t="s">
        <v>144</v>
      </c>
      <c r="Q75" s="113"/>
    </row>
    <row r="76" spans="4:16" ht="12.75">
      <c r="D76" s="28"/>
      <c r="G76" s="28"/>
      <c r="J76" s="28"/>
      <c r="M76" s="28"/>
      <c r="P76" s="28"/>
    </row>
    <row r="77" spans="4:16" ht="12.75">
      <c r="D77" s="104" t="s">
        <v>12</v>
      </c>
      <c r="E77" s="1">
        <v>5</v>
      </c>
      <c r="G77" s="104"/>
      <c r="J77" s="104" t="s">
        <v>157</v>
      </c>
      <c r="M77" s="104" t="s">
        <v>159</v>
      </c>
      <c r="P77" s="104"/>
    </row>
    <row r="78" spans="7:16" ht="12.75">
      <c r="G78" s="28"/>
      <c r="J78" s="28"/>
      <c r="P78" s="28"/>
    </row>
    <row r="81" ht="12.75">
      <c r="E81" s="1">
        <f>SUM(E77:E80)</f>
        <v>5</v>
      </c>
    </row>
    <row r="83" spans="4:18" ht="12.75" customHeight="1">
      <c r="D83" s="116" t="s">
        <v>145</v>
      </c>
      <c r="E83" s="116"/>
      <c r="F83" s="116"/>
      <c r="G83" s="116" t="s">
        <v>145</v>
      </c>
      <c r="H83" s="116"/>
      <c r="I83" s="116"/>
      <c r="J83" s="116" t="s">
        <v>145</v>
      </c>
      <c r="K83" s="116"/>
      <c r="L83" s="116"/>
      <c r="M83" s="116" t="s">
        <v>145</v>
      </c>
      <c r="N83" s="116"/>
      <c r="O83" s="116"/>
      <c r="P83" s="116" t="s">
        <v>145</v>
      </c>
      <c r="Q83" s="116"/>
      <c r="R83" s="116"/>
    </row>
    <row r="84" spans="4:18" ht="12.75"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4:18" ht="12.75"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28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5" t="s">
        <v>146</v>
      </c>
      <c r="E90" s="113"/>
      <c r="F90" s="113"/>
      <c r="G90" s="115" t="s">
        <v>146</v>
      </c>
      <c r="H90" s="113"/>
      <c r="I90" s="113"/>
      <c r="J90" s="115" t="s">
        <v>146</v>
      </c>
      <c r="K90" s="113"/>
      <c r="L90" s="113"/>
      <c r="M90" s="115" t="s">
        <v>146</v>
      </c>
      <c r="N90" s="113"/>
      <c r="O90" s="113"/>
      <c r="P90" s="115" t="s">
        <v>146</v>
      </c>
      <c r="Q90" s="113"/>
      <c r="R90" s="113"/>
    </row>
    <row r="91" spans="4:18" ht="12.75"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7:12" ht="12.75">
      <c r="G92" s="28"/>
      <c r="K92" s="112"/>
      <c r="L92" s="112"/>
    </row>
    <row r="93" spans="10:12" ht="12.75">
      <c r="J93" s="28"/>
      <c r="K93" s="112"/>
      <c r="L93" s="113"/>
    </row>
    <row r="94" spans="10:12" ht="12.75">
      <c r="J94" s="28"/>
      <c r="K94" s="112"/>
      <c r="L94" s="113"/>
    </row>
    <row r="95" spans="11:12" ht="12.75">
      <c r="K95" s="112"/>
      <c r="L95" s="113"/>
    </row>
    <row r="96" spans="10:12" ht="12.75">
      <c r="J96" s="28"/>
      <c r="K96" s="112"/>
      <c r="L96" s="113"/>
    </row>
    <row r="97" spans="10:12" ht="12.75">
      <c r="J97" s="28"/>
      <c r="K97" s="112"/>
      <c r="L97" s="113"/>
    </row>
    <row r="98" spans="10:12" ht="12.75">
      <c r="J98" s="28"/>
      <c r="K98" s="112"/>
      <c r="L98" s="113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Administrator</cp:lastModifiedBy>
  <cp:lastPrinted>2006-12-29T04:34:49Z</cp:lastPrinted>
  <dcterms:created xsi:type="dcterms:W3CDTF">2006-06-30T06:02:56Z</dcterms:created>
  <dcterms:modified xsi:type="dcterms:W3CDTF">2015-04-12T15:31:04Z</dcterms:modified>
  <cp:category/>
  <cp:version/>
  <cp:contentType/>
  <cp:contentStatus/>
</cp:coreProperties>
</file>