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2810" tabRatio="903" activeTab="7"/>
  </bookViews>
  <sheets>
    <sheet name="2011年1、2月" sheetId="1" r:id="rId1"/>
    <sheet name="2011年3月" sheetId="2" r:id="rId2"/>
    <sheet name="2011年4月" sheetId="3" r:id="rId3"/>
    <sheet name="2011年5月" sheetId="4" r:id="rId4"/>
    <sheet name="2011年6月" sheetId="5" r:id="rId5"/>
    <sheet name="2011年7月" sheetId="6" r:id="rId6"/>
    <sheet name="2011年8月" sheetId="7" r:id="rId7"/>
    <sheet name="2011年10月" sheetId="8" r:id="rId8"/>
  </sheets>
  <definedNames/>
  <calcPr fullCalcOnLoad="1"/>
</workbook>
</file>

<file path=xl/sharedStrings.xml><?xml version="1.0" encoding="utf-8"?>
<sst xmlns="http://schemas.openxmlformats.org/spreadsheetml/2006/main" count="955" uniqueCount="267">
  <si>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</si>
  <si>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</si>
  <si>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</si>
  <si>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</si>
  <si>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</si>
  <si>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</si>
  <si>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</si>
  <si>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</si>
  <si>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</si>
  <si>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</si>
  <si>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</si>
  <si>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</si>
  <si>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Rainingliu</t>
  </si>
  <si>
    <t>不懂事的弟弟</t>
  </si>
  <si>
    <t>奥迪TT</t>
  </si>
  <si>
    <t>两只鱼</t>
  </si>
  <si>
    <t>运动无限</t>
  </si>
  <si>
    <t>mihu</t>
  </si>
  <si>
    <t>中南海08</t>
  </si>
  <si>
    <t>黑色闪电</t>
  </si>
  <si>
    <t>晴天雨</t>
  </si>
  <si>
    <t>宇风</t>
  </si>
  <si>
    <t>马尔代夫国脚</t>
  </si>
  <si>
    <t>geedso</t>
  </si>
  <si>
    <t>思无邪</t>
  </si>
  <si>
    <t>群鹿</t>
  </si>
  <si>
    <t>龙龙四</t>
  </si>
  <si>
    <t>贝纳通的GG</t>
  </si>
  <si>
    <t>胖头鱼1号</t>
  </si>
  <si>
    <t>龙虾</t>
  </si>
  <si>
    <t>没头脑不高兴</t>
  </si>
  <si>
    <t>小猴儿323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</si>
  <si>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</si>
  <si>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</si>
  <si>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</si>
  <si>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</si>
  <si>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</si>
  <si>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</si>
  <si>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</si>
  <si>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</si>
  <si>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</si>
  <si>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</si>
  <si>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</si>
  <si>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</si>
  <si>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</si>
  <si>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barbarian</t>
  </si>
  <si>
    <t>openhawk</t>
  </si>
  <si>
    <t>行云尊者</t>
  </si>
  <si>
    <t>甲乙丙丁</t>
  </si>
  <si>
    <t>独孤</t>
  </si>
  <si>
    <t>POLO</t>
  </si>
  <si>
    <t>乔尔</t>
  </si>
  <si>
    <t>展白</t>
  </si>
  <si>
    <t>大海888</t>
  </si>
  <si>
    <t>安德鲁</t>
  </si>
  <si>
    <t>清净无为</t>
  </si>
  <si>
    <t>寂静的山岗</t>
  </si>
  <si>
    <t>贝隆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</si>
  <si>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</si>
  <si>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</si>
  <si>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</si>
  <si>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</si>
  <si>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乔尔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</si>
  <si>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</si>
  <si>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大过年的，下次注意哈。</t>
  </si>
  <si>
    <t>大彪子同学报名但是操作不熟练未能录入、独孤同学未顶贴但是参加了腐败，都免扣。</t>
  </si>
  <si>
    <t>1月23FB</t>
  </si>
  <si>
    <t>流浪隐士</t>
  </si>
  <si>
    <t>宇风</t>
  </si>
  <si>
    <t>Rainingliu</t>
  </si>
  <si>
    <t>barbarian</t>
  </si>
  <si>
    <t>openhawk</t>
  </si>
  <si>
    <t>行云尊者</t>
  </si>
  <si>
    <t>甲乙丙丁</t>
  </si>
  <si>
    <t>独孤</t>
  </si>
  <si>
    <t>不懂事的弟弟</t>
  </si>
  <si>
    <t>奥迪TT</t>
  </si>
  <si>
    <t>两只鱼</t>
  </si>
  <si>
    <t>POLO</t>
  </si>
  <si>
    <t>乔尔</t>
  </si>
  <si>
    <t>流浪隐士</t>
  </si>
  <si>
    <t>运动无限</t>
  </si>
  <si>
    <t>展白</t>
  </si>
  <si>
    <t>mihu</t>
  </si>
  <si>
    <t>中南海08</t>
  </si>
  <si>
    <t>黑色闪电</t>
  </si>
  <si>
    <t>晴天雨</t>
  </si>
  <si>
    <t>大海888</t>
  </si>
  <si>
    <t>安德鲁</t>
  </si>
  <si>
    <t>马尔代夫国脚</t>
  </si>
  <si>
    <t>geedso</t>
  </si>
  <si>
    <t>思无邪</t>
  </si>
  <si>
    <t>群鹿</t>
  </si>
  <si>
    <t>清净无为</t>
  </si>
  <si>
    <t>龙龙四</t>
  </si>
  <si>
    <t>贝纳通的GG</t>
  </si>
  <si>
    <t>胖头鱼1号</t>
  </si>
  <si>
    <t>寂静的山岗</t>
  </si>
  <si>
    <t>龙虾</t>
  </si>
  <si>
    <t>没头脑不高兴</t>
  </si>
  <si>
    <t>贝隆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</si>
  <si>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</si>
  <si>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</si>
  <si>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</si>
  <si>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</si>
  <si>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</si>
  <si>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</si>
  <si>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</si>
  <si>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</si>
  <si>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</si>
  <si>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</si>
  <si>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</si>
  <si>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场地费用</t>
  </si>
  <si>
    <t>未顶贴情况</t>
  </si>
  <si>
    <t>未报名直接去情况</t>
  </si>
  <si>
    <t>报名未到情况：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</si>
  <si>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</si>
  <si>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</si>
  <si>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</si>
  <si>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</si>
  <si>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</si>
  <si>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</si>
  <si>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小猴</t>
  </si>
  <si>
    <t>小猴升级，这次活动特地独家出资请客。感谢！祝贺！</t>
  </si>
  <si>
    <t>老猴儿</t>
  </si>
  <si>
    <t>免</t>
  </si>
  <si>
    <t>老猴报名了，在最后时刻取消不合规定。本次免同A。</t>
  </si>
  <si>
    <t>应老贝提醒，涛子哥退会，剩余0.54元转给大彪子。</t>
  </si>
  <si>
    <t>mihu</t>
  </si>
  <si>
    <t>行云尊者</t>
  </si>
  <si>
    <t>甲乙丙丁</t>
  </si>
  <si>
    <t>不懂事的弟弟</t>
  </si>
  <si>
    <t>奥迪TT</t>
  </si>
  <si>
    <t>POLO</t>
  </si>
  <si>
    <t>运动无限</t>
  </si>
  <si>
    <t>中南海08</t>
  </si>
  <si>
    <t>黑色闪电</t>
  </si>
  <si>
    <t>大海888</t>
  </si>
  <si>
    <t>马尔代夫国脚</t>
  </si>
  <si>
    <t>思无邪</t>
  </si>
  <si>
    <t>群鹿</t>
  </si>
  <si>
    <t>清净无为</t>
  </si>
  <si>
    <t>贝纳通的GG</t>
  </si>
  <si>
    <t>胖头鱼1号</t>
  </si>
  <si>
    <t>寂静的山岗</t>
  </si>
  <si>
    <t>没头脑不高兴</t>
  </si>
  <si>
    <t>贝隆</t>
  </si>
  <si>
    <t>老猴儿</t>
  </si>
  <si>
    <t>jeffleee</t>
  </si>
  <si>
    <t>ljlw</t>
  </si>
  <si>
    <t>参与总人数</t>
  </si>
  <si>
    <t>人均费用</t>
  </si>
  <si>
    <t>费用校对</t>
  </si>
  <si>
    <t>上期余额</t>
  </si>
  <si>
    <t>场地费用</t>
  </si>
  <si>
    <t>未顶贴情况</t>
  </si>
  <si>
    <t>未顶贴情况</t>
  </si>
  <si>
    <t>未报名直接去情况</t>
  </si>
  <si>
    <t>报名未到情况：</t>
  </si>
  <si>
    <t>报名未到情况：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</si>
  <si>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</si>
  <si>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</si>
  <si>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</si>
  <si>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</si>
  <si>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没头脑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</si>
  <si>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</si>
  <si>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行云尊者</t>
  </si>
  <si>
    <t>奥迪TT</t>
  </si>
  <si>
    <t>思无邪</t>
  </si>
  <si>
    <t>群鹿</t>
  </si>
  <si>
    <t>清净无为</t>
  </si>
  <si>
    <t>贝隆</t>
  </si>
  <si>
    <t>ljlw</t>
  </si>
  <si>
    <t>参与总人数</t>
  </si>
  <si>
    <t>人均费用</t>
  </si>
  <si>
    <t>费用校对</t>
  </si>
  <si>
    <t>上期余额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</si>
  <si>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</si>
  <si>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</si>
  <si>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</si>
  <si>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</si>
  <si>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贝纳通的GG</t>
  </si>
  <si>
    <t>北冰洋</t>
  </si>
  <si>
    <t>观民甲</t>
  </si>
  <si>
    <t>白杨木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</si>
  <si>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</si>
  <si>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北冰洋</t>
  </si>
  <si>
    <t>观民甲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</si>
  <si>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</si>
  <si>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</si>
  <si>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</si>
  <si>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</t>
  </si>
  <si>
    <t>POLO</t>
  </si>
  <si>
    <t>晴天雨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</si>
  <si>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</si>
  <si>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</si>
  <si>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刘树明</t>
  </si>
  <si>
    <t>刘树明</t>
  </si>
  <si>
    <t>刘树明第二次参与活动，但是还不懂要网上报名顶贴啥的，暂不扣费。下次开始。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</si>
  <si>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</si>
  <si>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</si>
  <si>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</si>
  <si>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</si>
  <si>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</si>
  <si>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帕维尔</t>
  </si>
  <si>
    <t>openhawk，退会，剩余费用45.33充公；不懂事的弟弟，退会，剩余费用2.82充公</t>
  </si>
  <si>
    <t>安德鲁、寂静的山岗，退会，剩余费用0；Geedso退会，剩余费用-16.69在7月31号活动中A</t>
  </si>
  <si>
    <t>龙虾，退会，剩余费用23.59元，充公；ljlw，退会，剩余费用-56.24在7月31号活动中A</t>
  </si>
  <si>
    <t>jeffleee，退会，剩余费用也是负的，-56.10在7月31号活动中A</t>
  </si>
  <si>
    <t>合计-57.29元在本次同A</t>
  </si>
  <si>
    <r>
      <t>本次同</t>
    </r>
    <r>
      <rPr>
        <sz val="10"/>
        <rFont val="Arial"/>
        <family val="2"/>
      </rPr>
      <t>A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</si>
  <si>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</si>
  <si>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</si>
  <si>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</si>
  <si>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</si>
  <si>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</si>
  <si>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贝隆同学喜得闺女，请客。
感谢并祝贺！</t>
  </si>
  <si>
    <t>北冰洋</t>
  </si>
  <si>
    <t>Rainingliu</t>
  </si>
  <si>
    <t>barbarian</t>
  </si>
  <si>
    <t>观民甲</t>
  </si>
  <si>
    <t>行云尊者</t>
  </si>
  <si>
    <t>甲乙丙丁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</si>
  <si>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</si>
  <si>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</si>
  <si>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</si>
  <si>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</si>
  <si>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</si>
  <si>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</si>
  <si>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</si>
  <si>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</si>
  <si>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展白</t>
  </si>
  <si>
    <t>帕维尔</t>
  </si>
  <si>
    <t>mihu</t>
  </si>
  <si>
    <t>中南海08</t>
  </si>
  <si>
    <t>黑色闪电</t>
  </si>
  <si>
    <t>晴天雨</t>
  </si>
  <si>
    <t>大海888</t>
  </si>
  <si>
    <t>宇风</t>
  </si>
  <si>
    <t>马尔代夫国脚</t>
  </si>
  <si>
    <t>思无邪</t>
  </si>
  <si>
    <t>群鹿</t>
  </si>
  <si>
    <t>清净无为</t>
  </si>
  <si>
    <t>龙龙四</t>
  </si>
  <si>
    <t>贝纳通的GG</t>
  </si>
  <si>
    <t>胖头鱼1号</t>
  </si>
  <si>
    <t>没头脑不高兴</t>
  </si>
  <si>
    <t>贝隆</t>
  </si>
  <si>
    <t>老猴儿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</si>
  <si>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</si>
  <si>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</si>
  <si>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</si>
  <si>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</si>
  <si>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</si>
  <si>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</si>
  <si>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</si>
  <si>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</si>
  <si>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</si>
  <si>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</si>
  <si>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</si>
  <si>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有临时加入的散客6人x20=120元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</si>
  <si>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</si>
  <si>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</si>
  <si>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散客收费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</si>
  <si>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</si>
  <si>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</si>
  <si>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大海888同学留言给我，腿伤一直未能康复，暂时退出。剩余费用1.3453本次活动充公。祝大海同学早日康复。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</si>
</sst>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0" fillId="2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196" fontId="0" fillId="20" borderId="23" xfId="0" applyNumberFormat="1" applyFont="1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25" borderId="39" xfId="0" applyFont="1" applyFill="1" applyBorder="1" applyAlignment="1">
      <alignment/>
    </xf>
    <xf numFmtId="0" fontId="0" fillId="10" borderId="39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24" fillId="3" borderId="22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0" fontId="24" fillId="20" borderId="22" xfId="0" applyFont="1" applyFill="1" applyBorder="1" applyAlignment="1">
      <alignment/>
    </xf>
    <xf numFmtId="0" fontId="24" fillId="26" borderId="22" xfId="0" applyFont="1" applyFill="1" applyBorder="1" applyAlignment="1">
      <alignment/>
    </xf>
    <xf numFmtId="0" fontId="23" fillId="0" borderId="0" xfId="0" applyFont="1" applyAlignment="1">
      <alignment wrapText="1"/>
    </xf>
    <xf numFmtId="49" fontId="24" fillId="20" borderId="22" xfId="0" applyNumberFormat="1" applyFont="1" applyFill="1" applyBorder="1" applyAlignment="1">
      <alignment/>
    </xf>
    <xf numFmtId="0" fontId="23" fillId="0" borderId="41" xfId="0" applyFont="1" applyBorder="1" applyAlignment="1">
      <alignment/>
    </xf>
    <xf numFmtId="0" fontId="23" fillId="24" borderId="25" xfId="0" applyFont="1" applyFill="1" applyBorder="1" applyAlignment="1">
      <alignment/>
    </xf>
    <xf numFmtId="0" fontId="24" fillId="25" borderId="42" xfId="0" applyFont="1" applyFill="1" applyBorder="1" applyAlignment="1">
      <alignment horizontal="left"/>
    </xf>
    <xf numFmtId="0" fontId="27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3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24" fillId="0" borderId="0" xfId="0" applyFont="1" applyAlignment="1">
      <alignment wrapText="1"/>
    </xf>
    <xf numFmtId="196" fontId="0" fillId="27" borderId="40" xfId="0" applyNumberFormat="1" applyFont="1" applyFill="1" applyBorder="1" applyAlignment="1">
      <alignment/>
    </xf>
    <xf numFmtId="0" fontId="0" fillId="28" borderId="38" xfId="0" applyFont="1" applyFill="1" applyBorder="1" applyAlignment="1">
      <alignment/>
    </xf>
    <xf numFmtId="0" fontId="0" fillId="28" borderId="37" xfId="0" applyFont="1" applyFill="1" applyBorder="1" applyAlignment="1">
      <alignment horizontal="center"/>
    </xf>
    <xf numFmtId="0" fontId="0" fillId="28" borderId="43" xfId="0" applyFont="1" applyFill="1" applyBorder="1" applyAlignment="1">
      <alignment horizontal="center"/>
    </xf>
    <xf numFmtId="0" fontId="0" fillId="28" borderId="42" xfId="0" applyFont="1" applyFill="1" applyBorder="1" applyAlignment="1">
      <alignment horizontal="center"/>
    </xf>
    <xf numFmtId="196" fontId="0" fillId="28" borderId="23" xfId="0" applyNumberFormat="1" applyFont="1" applyFill="1" applyBorder="1" applyAlignment="1">
      <alignment/>
    </xf>
    <xf numFmtId="0" fontId="27" fillId="10" borderId="38" xfId="0" applyFont="1" applyFill="1" applyBorder="1" applyAlignment="1">
      <alignment/>
    </xf>
    <xf numFmtId="0" fontId="0" fillId="28" borderId="23" xfId="0" applyFont="1" applyFill="1" applyBorder="1" applyAlignment="1">
      <alignment/>
    </xf>
    <xf numFmtId="0" fontId="0" fillId="28" borderId="22" xfId="0" applyFont="1" applyFill="1" applyBorder="1" applyAlignment="1">
      <alignment/>
    </xf>
    <xf numFmtId="0" fontId="0" fillId="28" borderId="21" xfId="0" applyFont="1" applyFill="1" applyBorder="1" applyAlignment="1">
      <alignment horizontal="center"/>
    </xf>
    <xf numFmtId="0" fontId="0" fillId="28" borderId="39" xfId="0" applyFont="1" applyFill="1" applyBorder="1" applyAlignment="1">
      <alignment/>
    </xf>
    <xf numFmtId="0" fontId="27" fillId="28" borderId="38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C13" sqref="C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3">
        <v>40552</v>
      </c>
      <c r="E1" s="134"/>
      <c r="F1" s="135"/>
      <c r="G1" s="16"/>
      <c r="H1" s="24">
        <v>40559</v>
      </c>
      <c r="I1" s="17"/>
      <c r="J1" s="30"/>
      <c r="K1" s="24">
        <v>40566</v>
      </c>
      <c r="L1" s="31"/>
      <c r="M1" s="16"/>
      <c r="N1" s="24">
        <v>40587</v>
      </c>
      <c r="O1" s="17"/>
      <c r="P1" s="16"/>
      <c r="Q1" s="24">
        <v>40594</v>
      </c>
      <c r="R1" s="17"/>
      <c r="S1" s="16"/>
      <c r="T1" s="86" t="s">
        <v>66</v>
      </c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v>45.0908</v>
      </c>
      <c r="D3" s="50">
        <v>1</v>
      </c>
      <c r="E3" s="51"/>
      <c r="F3" s="52">
        <f>-18.4375*D3</f>
        <v>-18.4375</v>
      </c>
      <c r="G3" s="50">
        <v>1</v>
      </c>
      <c r="H3" s="51">
        <v>54.7683</v>
      </c>
      <c r="I3" s="52">
        <f>-7.8947*G3</f>
        <v>-7.8947</v>
      </c>
      <c r="J3" s="50">
        <v>1</v>
      </c>
      <c r="K3" s="51">
        <v>73</v>
      </c>
      <c r="L3" s="52">
        <f>-15.7895*J3</f>
        <v>-15.7895</v>
      </c>
      <c r="M3" s="50">
        <v>1</v>
      </c>
      <c r="N3" s="51"/>
      <c r="O3" s="52">
        <f>-7.6923*M3</f>
        <v>-7.6923</v>
      </c>
      <c r="P3" s="90">
        <v>1</v>
      </c>
      <c r="Q3" s="99"/>
      <c r="R3" s="52">
        <f>-16.3889*P3</f>
        <v>-16.3889</v>
      </c>
      <c r="S3" s="50"/>
      <c r="T3" s="53">
        <v>-43</v>
      </c>
      <c r="U3" s="77">
        <f aca="true" t="shared" si="0" ref="U3:U34">C3+E3+F3+H3+I3+K3+L3+N3+O3+T3+Q3+R3</f>
        <v>63.656200000000005</v>
      </c>
      <c r="W3" s="89"/>
    </row>
    <row r="4" spans="1:23" ht="12.75">
      <c r="A4" s="2">
        <v>2</v>
      </c>
      <c r="B4" s="76" t="s">
        <v>3</v>
      </c>
      <c r="C4" s="49">
        <v>11.32</v>
      </c>
      <c r="D4" s="50"/>
      <c r="E4" s="51"/>
      <c r="F4" s="52">
        <f aca="true" t="shared" si="1" ref="F4:F53">-18.4375*D4</f>
        <v>0</v>
      </c>
      <c r="G4" s="50">
        <v>1</v>
      </c>
      <c r="H4" s="51"/>
      <c r="I4" s="52">
        <f aca="true" t="shared" si="2" ref="I4:I53">-7.8947*G4</f>
        <v>-7.8947</v>
      </c>
      <c r="J4" s="50">
        <v>1</v>
      </c>
      <c r="K4" s="51">
        <v>100</v>
      </c>
      <c r="L4" s="52">
        <f aca="true" t="shared" si="3" ref="L4:L53">-15.7895*J4</f>
        <v>-15.7895</v>
      </c>
      <c r="M4" s="50">
        <v>1</v>
      </c>
      <c r="N4" s="51"/>
      <c r="O4" s="52">
        <f aca="true" t="shared" si="4" ref="O4:O53">-7.6923*M4</f>
        <v>-7.6923</v>
      </c>
      <c r="P4" s="90"/>
      <c r="Q4" s="99"/>
      <c r="R4" s="52">
        <f aca="true" t="shared" si="5" ref="R4:R53">-16.3889*P4</f>
        <v>0</v>
      </c>
      <c r="S4" s="54"/>
      <c r="T4" s="53">
        <v>-43</v>
      </c>
      <c r="U4" s="77">
        <f t="shared" si="0"/>
        <v>36.943499999999986</v>
      </c>
      <c r="W4" s="89"/>
    </row>
    <row r="5" spans="1:23" ht="12.75">
      <c r="A5" s="2">
        <v>3</v>
      </c>
      <c r="B5" s="78"/>
      <c r="C5" s="49"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12</v>
      </c>
      <c r="C6" s="55">
        <v>56.7213</v>
      </c>
      <c r="D6" s="60"/>
      <c r="E6" s="57"/>
      <c r="F6" s="58">
        <f t="shared" si="1"/>
        <v>0</v>
      </c>
      <c r="G6" s="60">
        <v>1</v>
      </c>
      <c r="H6" s="57"/>
      <c r="I6" s="58">
        <f t="shared" si="2"/>
        <v>-7.8947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-7.6923</v>
      </c>
      <c r="P6" s="91"/>
      <c r="Q6" s="100"/>
      <c r="R6" s="58">
        <f t="shared" si="5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45</v>
      </c>
      <c r="C7" s="55">
        <v>-24.5187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-7.8947</v>
      </c>
      <c r="J7" s="56"/>
      <c r="K7" s="57"/>
      <c r="L7" s="58">
        <f t="shared" si="3"/>
        <v>0</v>
      </c>
      <c r="M7" s="56">
        <v>1</v>
      </c>
      <c r="N7" s="57"/>
      <c r="O7" s="58">
        <f t="shared" si="4"/>
        <v>-7.6923</v>
      </c>
      <c r="P7" s="92">
        <v>1</v>
      </c>
      <c r="Q7" s="101">
        <v>100</v>
      </c>
      <c r="R7" s="58">
        <f t="shared" si="5"/>
        <v>-16.3889</v>
      </c>
      <c r="S7" s="56"/>
      <c r="T7" s="59"/>
      <c r="U7" s="77">
        <f t="shared" si="0"/>
        <v>43.5054</v>
      </c>
      <c r="W7" s="89"/>
    </row>
    <row r="8" spans="1:23" ht="12.75">
      <c r="A8" s="2">
        <v>6</v>
      </c>
      <c r="B8" s="79"/>
      <c r="C8" s="55"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46</v>
      </c>
      <c r="C9" s="67"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47</v>
      </c>
      <c r="C10" s="67">
        <v>47.706</v>
      </c>
      <c r="D10" s="72">
        <v>1</v>
      </c>
      <c r="E10" s="69"/>
      <c r="F10" s="70">
        <f t="shared" si="1"/>
        <v>-18.4375</v>
      </c>
      <c r="G10" s="72">
        <v>1</v>
      </c>
      <c r="H10" s="69"/>
      <c r="I10" s="70">
        <f t="shared" si="2"/>
        <v>-7.8947</v>
      </c>
      <c r="J10" s="72">
        <v>1</v>
      </c>
      <c r="K10" s="69"/>
      <c r="L10" s="70">
        <f t="shared" si="3"/>
        <v>-15.7895</v>
      </c>
      <c r="M10" s="72">
        <v>1</v>
      </c>
      <c r="N10" s="69">
        <v>100</v>
      </c>
      <c r="O10" s="70">
        <f t="shared" si="4"/>
        <v>-7.6923</v>
      </c>
      <c r="P10" s="94">
        <v>1</v>
      </c>
      <c r="Q10" s="103"/>
      <c r="R10" s="70">
        <f t="shared" si="5"/>
        <v>-16.3889</v>
      </c>
      <c r="S10" s="72"/>
      <c r="T10" s="71"/>
      <c r="U10" s="77">
        <f t="shared" si="0"/>
        <v>81.50309999999999</v>
      </c>
      <c r="W10" s="89"/>
    </row>
    <row r="11" spans="1:23" ht="12.75">
      <c r="A11" s="2">
        <v>9</v>
      </c>
      <c r="B11" s="82" t="s">
        <v>48</v>
      </c>
      <c r="C11" s="67">
        <v>26.3301</v>
      </c>
      <c r="D11" s="68"/>
      <c r="E11" s="69"/>
      <c r="F11" s="70">
        <f t="shared" si="1"/>
        <v>0</v>
      </c>
      <c r="G11" s="68">
        <v>1</v>
      </c>
      <c r="H11" s="69"/>
      <c r="I11" s="70">
        <f t="shared" si="2"/>
        <v>-7.8947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-7.6923</v>
      </c>
      <c r="P11" s="93"/>
      <c r="Q11" s="102"/>
      <c r="R11" s="70">
        <f t="shared" si="5"/>
        <v>0</v>
      </c>
      <c r="S11" s="68"/>
      <c r="T11" s="71"/>
      <c r="U11" s="77">
        <f t="shared" si="0"/>
        <v>10.743100000000002</v>
      </c>
      <c r="W11" s="89"/>
    </row>
    <row r="12" spans="1:23" ht="12.75">
      <c r="A12" s="2">
        <v>10</v>
      </c>
      <c r="B12" s="80" t="s">
        <v>49</v>
      </c>
      <c r="C12" s="61">
        <v>79.4592</v>
      </c>
      <c r="D12" s="62">
        <v>1</v>
      </c>
      <c r="E12" s="63"/>
      <c r="F12" s="64">
        <f t="shared" si="1"/>
        <v>-18.4375</v>
      </c>
      <c r="G12" s="62">
        <v>1</v>
      </c>
      <c r="H12" s="63"/>
      <c r="I12" s="64">
        <f t="shared" si="2"/>
        <v>-7.8947</v>
      </c>
      <c r="J12" s="62">
        <v>1</v>
      </c>
      <c r="K12" s="63"/>
      <c r="L12" s="64">
        <f t="shared" si="3"/>
        <v>-15.7895</v>
      </c>
      <c r="M12" s="62">
        <v>1</v>
      </c>
      <c r="N12" s="63">
        <v>100</v>
      </c>
      <c r="O12" s="64">
        <f t="shared" si="4"/>
        <v>-7.6923</v>
      </c>
      <c r="P12" s="95"/>
      <c r="Q12" s="104"/>
      <c r="R12" s="64">
        <f t="shared" si="5"/>
        <v>0</v>
      </c>
      <c r="S12" s="62"/>
      <c r="T12" s="66">
        <v>-43</v>
      </c>
      <c r="U12" s="77">
        <f t="shared" si="0"/>
        <v>86.64519999999999</v>
      </c>
      <c r="W12" s="89"/>
    </row>
    <row r="13" spans="1:23" ht="12.75">
      <c r="A13" s="2">
        <v>11</v>
      </c>
      <c r="B13" s="80" t="s">
        <v>13</v>
      </c>
      <c r="C13" s="61">
        <v>54.5323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-7.8947</v>
      </c>
      <c r="J13" s="62"/>
      <c r="K13" s="63"/>
      <c r="L13" s="64">
        <f t="shared" si="3"/>
        <v>0</v>
      </c>
      <c r="M13" s="62">
        <v>1</v>
      </c>
      <c r="N13" s="63"/>
      <c r="O13" s="64">
        <f t="shared" si="4"/>
        <v>-7.6923</v>
      </c>
      <c r="P13" s="95"/>
      <c r="Q13" s="104"/>
      <c r="R13" s="64">
        <f t="shared" si="5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14</v>
      </c>
      <c r="C14" s="61">
        <v>53.8152</v>
      </c>
      <c r="D14" s="62">
        <v>1</v>
      </c>
      <c r="E14" s="63"/>
      <c r="F14" s="64">
        <f t="shared" si="1"/>
        <v>-18.4375</v>
      </c>
      <c r="G14" s="62">
        <v>1</v>
      </c>
      <c r="H14" s="63"/>
      <c r="I14" s="64">
        <f t="shared" si="2"/>
        <v>-7.8947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-7.6923</v>
      </c>
      <c r="P14" s="95"/>
      <c r="Q14" s="104"/>
      <c r="R14" s="64">
        <f t="shared" si="5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15</v>
      </c>
      <c r="C15" s="43">
        <v>153.6482</v>
      </c>
      <c r="D15" s="44">
        <v>1</v>
      </c>
      <c r="E15" s="45"/>
      <c r="F15" s="46">
        <f t="shared" si="1"/>
        <v>-18.4375</v>
      </c>
      <c r="G15" s="44">
        <v>1</v>
      </c>
      <c r="H15" s="45"/>
      <c r="I15" s="46">
        <f t="shared" si="2"/>
        <v>-7.8947</v>
      </c>
      <c r="J15" s="44">
        <v>1</v>
      </c>
      <c r="K15" s="45"/>
      <c r="L15" s="46">
        <f t="shared" si="3"/>
        <v>-15.7895</v>
      </c>
      <c r="M15" s="44">
        <v>1</v>
      </c>
      <c r="N15" s="45"/>
      <c r="O15" s="46">
        <f t="shared" si="4"/>
        <v>-7.6923</v>
      </c>
      <c r="P15" s="96">
        <v>1</v>
      </c>
      <c r="Q15" s="105"/>
      <c r="R15" s="46">
        <f t="shared" si="5"/>
        <v>-16.3889</v>
      </c>
      <c r="S15" s="48"/>
      <c r="T15" s="47"/>
      <c r="U15" s="77">
        <f t="shared" si="0"/>
        <v>87.4453</v>
      </c>
      <c r="W15" s="89"/>
    </row>
    <row r="16" spans="1:23" ht="12.75">
      <c r="A16" s="2">
        <v>14</v>
      </c>
      <c r="B16" s="81" t="s">
        <v>50</v>
      </c>
      <c r="C16" s="43">
        <v>13.9202</v>
      </c>
      <c r="D16" s="44">
        <v>1</v>
      </c>
      <c r="E16" s="45"/>
      <c r="F16" s="46">
        <f t="shared" si="1"/>
        <v>-18.4375</v>
      </c>
      <c r="G16" s="44">
        <v>1</v>
      </c>
      <c r="H16" s="45"/>
      <c r="I16" s="46">
        <f t="shared" si="2"/>
        <v>-7.8947</v>
      </c>
      <c r="J16" s="44">
        <v>1</v>
      </c>
      <c r="K16" s="45"/>
      <c r="L16" s="46">
        <f t="shared" si="3"/>
        <v>-15.7895</v>
      </c>
      <c r="M16" s="44">
        <v>1</v>
      </c>
      <c r="N16" s="45">
        <v>100</v>
      </c>
      <c r="O16" s="46">
        <f t="shared" si="4"/>
        <v>-7.6923</v>
      </c>
      <c r="P16" s="96">
        <v>1</v>
      </c>
      <c r="Q16" s="105"/>
      <c r="R16" s="46">
        <f t="shared" si="5"/>
        <v>-16.3889</v>
      </c>
      <c r="S16" s="44"/>
      <c r="T16" s="47"/>
      <c r="U16" s="77">
        <f t="shared" si="0"/>
        <v>47.71729999999999</v>
      </c>
      <c r="W16" s="89"/>
    </row>
    <row r="17" spans="1:23" ht="12.75">
      <c r="A17" s="2">
        <v>15</v>
      </c>
      <c r="B17" s="81"/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51</v>
      </c>
      <c r="C18" s="49">
        <v>-15.1945</v>
      </c>
      <c r="D18" s="50">
        <v>1</v>
      </c>
      <c r="E18" s="51">
        <v>100</v>
      </c>
      <c r="F18" s="52">
        <f>-18.4375*D18-5</f>
        <v>-23.4375</v>
      </c>
      <c r="G18" s="50">
        <v>1</v>
      </c>
      <c r="H18" s="51"/>
      <c r="I18" s="52">
        <f t="shared" si="2"/>
        <v>-7.8947</v>
      </c>
      <c r="J18" s="50">
        <v>1</v>
      </c>
      <c r="K18" s="51"/>
      <c r="L18" s="52">
        <f t="shared" si="3"/>
        <v>-15.7895</v>
      </c>
      <c r="M18" s="50">
        <v>1</v>
      </c>
      <c r="N18" s="51"/>
      <c r="O18" s="52">
        <f t="shared" si="4"/>
        <v>-7.6923</v>
      </c>
      <c r="P18" s="90"/>
      <c r="Q18" s="99"/>
      <c r="R18" s="52">
        <f t="shared" si="5"/>
        <v>0</v>
      </c>
      <c r="S18" s="50"/>
      <c r="T18" s="53">
        <v>-43</v>
      </c>
      <c r="U18" s="77">
        <f t="shared" si="0"/>
        <v>-13.008500000000009</v>
      </c>
      <c r="W18" s="89"/>
    </row>
    <row r="19" spans="1:23" ht="12.75">
      <c r="A19" s="2">
        <v>17</v>
      </c>
      <c r="B19" s="78" t="s">
        <v>67</v>
      </c>
      <c r="C19" s="49">
        <v>52.6685</v>
      </c>
      <c r="D19" s="50">
        <v>1</v>
      </c>
      <c r="E19" s="51"/>
      <c r="F19" s="52">
        <f t="shared" si="1"/>
        <v>-18.4375</v>
      </c>
      <c r="G19" s="50">
        <v>1</v>
      </c>
      <c r="H19" s="51"/>
      <c r="I19" s="52">
        <f t="shared" si="2"/>
        <v>-7.8947</v>
      </c>
      <c r="J19" s="50">
        <v>1</v>
      </c>
      <c r="K19" s="51"/>
      <c r="L19" s="52">
        <f t="shared" si="3"/>
        <v>-15.7895</v>
      </c>
      <c r="M19" s="50">
        <v>1</v>
      </c>
      <c r="N19" s="51">
        <v>100</v>
      </c>
      <c r="O19" s="52">
        <f t="shared" si="4"/>
        <v>-7.6923</v>
      </c>
      <c r="P19" s="90">
        <v>1</v>
      </c>
      <c r="Q19" s="99"/>
      <c r="R19" s="52">
        <f t="shared" si="5"/>
        <v>-16.3889</v>
      </c>
      <c r="S19" s="54"/>
      <c r="T19" s="53"/>
      <c r="U19" s="77">
        <f t="shared" si="0"/>
        <v>86.4656</v>
      </c>
      <c r="W19" s="89"/>
    </row>
    <row r="20" spans="1:23" ht="12.75">
      <c r="A20" s="2">
        <v>18</v>
      </c>
      <c r="B20" s="78" t="s">
        <v>16</v>
      </c>
      <c r="C20" s="49">
        <v>10.6123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-7.8947</v>
      </c>
      <c r="J20" s="50"/>
      <c r="K20" s="51"/>
      <c r="L20" s="52">
        <f t="shared" si="3"/>
        <v>0</v>
      </c>
      <c r="M20" s="50">
        <v>1</v>
      </c>
      <c r="N20" s="51">
        <v>100</v>
      </c>
      <c r="O20" s="52">
        <f t="shared" si="4"/>
        <v>-7.6923</v>
      </c>
      <c r="P20" s="90">
        <v>1</v>
      </c>
      <c r="Q20" s="99"/>
      <c r="R20" s="52">
        <f t="shared" si="5"/>
        <v>-16.3889</v>
      </c>
      <c r="S20" s="50"/>
      <c r="T20" s="53"/>
      <c r="U20" s="77">
        <f t="shared" si="0"/>
        <v>78.63640000000001</v>
      </c>
      <c r="W20" s="89"/>
    </row>
    <row r="21" spans="1:23" ht="12.75">
      <c r="A21" s="2">
        <v>19</v>
      </c>
      <c r="B21" s="79" t="s">
        <v>52</v>
      </c>
      <c r="C21" s="55">
        <v>99.8522</v>
      </c>
      <c r="D21" s="56"/>
      <c r="E21" s="57"/>
      <c r="F21" s="58">
        <f t="shared" si="1"/>
        <v>0</v>
      </c>
      <c r="G21" s="56">
        <v>1</v>
      </c>
      <c r="H21" s="57"/>
      <c r="I21" s="58">
        <f t="shared" si="2"/>
        <v>-7.8947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-7.6923</v>
      </c>
      <c r="P21" s="92"/>
      <c r="Q21" s="101"/>
      <c r="R21" s="58">
        <f t="shared" si="5"/>
        <v>0</v>
      </c>
      <c r="S21" s="60"/>
      <c r="T21" s="59"/>
      <c r="U21" s="77">
        <f t="shared" si="0"/>
        <v>84.2652</v>
      </c>
      <c r="W21" s="89"/>
    </row>
    <row r="22" spans="1:23" ht="12.75">
      <c r="A22" s="2">
        <v>20</v>
      </c>
      <c r="B22" s="79"/>
      <c r="C22" s="55"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17</v>
      </c>
      <c r="C23" s="55">
        <v>75.287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-7.8947</v>
      </c>
      <c r="J23" s="56">
        <v>1</v>
      </c>
      <c r="K23" s="57"/>
      <c r="L23" s="58">
        <f t="shared" si="3"/>
        <v>-15.7895</v>
      </c>
      <c r="M23" s="56">
        <v>1</v>
      </c>
      <c r="N23" s="57"/>
      <c r="O23" s="58">
        <f t="shared" si="4"/>
        <v>-7.6923</v>
      </c>
      <c r="P23" s="92">
        <v>1</v>
      </c>
      <c r="Q23" s="101"/>
      <c r="R23" s="58">
        <f t="shared" si="5"/>
        <v>-16.3889</v>
      </c>
      <c r="S23" s="60"/>
      <c r="T23" s="59"/>
      <c r="U23" s="77">
        <f t="shared" si="0"/>
        <v>27.5216</v>
      </c>
      <c r="W23" s="89"/>
    </row>
    <row r="24" spans="1:23" ht="12.75">
      <c r="A24" s="2">
        <v>22</v>
      </c>
      <c r="B24" s="82" t="s">
        <v>18</v>
      </c>
      <c r="C24" s="67">
        <v>73.306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-7.8947</v>
      </c>
      <c r="J24" s="68">
        <v>1</v>
      </c>
      <c r="K24" s="69"/>
      <c r="L24" s="70">
        <f t="shared" si="3"/>
        <v>-15.7895</v>
      </c>
      <c r="M24" s="68">
        <v>1</v>
      </c>
      <c r="N24" s="69"/>
      <c r="O24" s="70">
        <f t="shared" si="4"/>
        <v>-7.6923</v>
      </c>
      <c r="P24" s="93"/>
      <c r="Q24" s="102"/>
      <c r="R24" s="70">
        <f t="shared" si="5"/>
        <v>0</v>
      </c>
      <c r="S24" s="68"/>
      <c r="T24" s="71">
        <v>-43</v>
      </c>
      <c r="U24" s="77">
        <f t="shared" si="0"/>
        <v>-1.0705000000000098</v>
      </c>
      <c r="W24" s="89"/>
    </row>
    <row r="25" spans="1:23" ht="12.75">
      <c r="A25" s="2">
        <v>23</v>
      </c>
      <c r="B25" s="82" t="s">
        <v>19</v>
      </c>
      <c r="C25" s="67">
        <v>15.5193</v>
      </c>
      <c r="D25" s="68">
        <v>1</v>
      </c>
      <c r="E25" s="69"/>
      <c r="F25" s="70">
        <f t="shared" si="1"/>
        <v>-18.4375</v>
      </c>
      <c r="G25" s="68">
        <v>1</v>
      </c>
      <c r="H25" s="69">
        <v>100</v>
      </c>
      <c r="I25" s="70">
        <f t="shared" si="2"/>
        <v>-7.8947</v>
      </c>
      <c r="J25" s="68">
        <v>1</v>
      </c>
      <c r="K25" s="69"/>
      <c r="L25" s="70">
        <f t="shared" si="3"/>
        <v>-15.7895</v>
      </c>
      <c r="M25" s="68">
        <v>1</v>
      </c>
      <c r="N25" s="69"/>
      <c r="O25" s="70">
        <f t="shared" si="4"/>
        <v>-7.6923</v>
      </c>
      <c r="P25" s="93">
        <v>1</v>
      </c>
      <c r="Q25" s="102"/>
      <c r="R25" s="70">
        <f t="shared" si="5"/>
        <v>-16.3889</v>
      </c>
      <c r="S25" s="68"/>
      <c r="T25" s="71"/>
      <c r="U25" s="77">
        <f t="shared" si="0"/>
        <v>49.316399999999994</v>
      </c>
      <c r="W25" s="89"/>
    </row>
    <row r="26" spans="1:23" ht="12.75">
      <c r="A26" s="2">
        <v>24</v>
      </c>
      <c r="B26" s="82" t="s">
        <v>20</v>
      </c>
      <c r="C26" s="67">
        <v>66.0623</v>
      </c>
      <c r="D26" s="68">
        <v>1</v>
      </c>
      <c r="E26" s="69"/>
      <c r="F26" s="70">
        <f t="shared" si="1"/>
        <v>-18.4375</v>
      </c>
      <c r="G26" s="68">
        <v>1</v>
      </c>
      <c r="H26" s="69"/>
      <c r="I26" s="70">
        <f t="shared" si="2"/>
        <v>-7.8947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-7.6923</v>
      </c>
      <c r="P26" s="93"/>
      <c r="Q26" s="102"/>
      <c r="R26" s="70">
        <f t="shared" si="5"/>
        <v>0</v>
      </c>
      <c r="S26" s="72"/>
      <c r="T26" s="71"/>
      <c r="U26" s="77">
        <f t="shared" si="0"/>
        <v>32.03779999999999</v>
      </c>
      <c r="W26" s="89"/>
    </row>
    <row r="27" spans="1:23" ht="12.75">
      <c r="A27" s="2">
        <v>25</v>
      </c>
      <c r="B27" s="80" t="s">
        <v>53</v>
      </c>
      <c r="C27" s="61">
        <v>-15.9627</v>
      </c>
      <c r="D27" s="62"/>
      <c r="E27" s="74"/>
      <c r="F27" s="64">
        <f t="shared" si="1"/>
        <v>0</v>
      </c>
      <c r="G27" s="62">
        <v>1</v>
      </c>
      <c r="H27" s="74"/>
      <c r="I27" s="64">
        <f t="shared" si="2"/>
        <v>-7.8947</v>
      </c>
      <c r="J27" s="62"/>
      <c r="K27" s="74"/>
      <c r="L27" s="64">
        <f t="shared" si="3"/>
        <v>0</v>
      </c>
      <c r="M27" s="62">
        <v>1</v>
      </c>
      <c r="N27" s="74"/>
      <c r="O27" s="64">
        <f t="shared" si="4"/>
        <v>-7.6923</v>
      </c>
      <c r="P27" s="95"/>
      <c r="Q27" s="104"/>
      <c r="R27" s="64">
        <f t="shared" si="5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21</v>
      </c>
      <c r="C28" s="61">
        <v>-1.0812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-7.8947</v>
      </c>
      <c r="J28" s="65"/>
      <c r="K28" s="74"/>
      <c r="L28" s="64">
        <f t="shared" si="3"/>
        <v>0</v>
      </c>
      <c r="M28" s="65">
        <v>1</v>
      </c>
      <c r="N28" s="74"/>
      <c r="O28" s="64">
        <f t="shared" si="4"/>
        <v>-7.6923</v>
      </c>
      <c r="P28" s="97">
        <v>1</v>
      </c>
      <c r="Q28" s="106"/>
      <c r="R28" s="64">
        <f>-16.3889*P28-5</f>
        <v>-21.3889</v>
      </c>
      <c r="S28" s="65"/>
      <c r="T28" s="66"/>
      <c r="U28" s="77">
        <f t="shared" si="0"/>
        <v>-38.0571</v>
      </c>
      <c r="W28" s="89"/>
    </row>
    <row r="29" spans="1:23" ht="12.75">
      <c r="A29" s="2">
        <v>27</v>
      </c>
      <c r="B29" s="80" t="s">
        <v>54</v>
      </c>
      <c r="C29" s="61">
        <v>31.0312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-7.8947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-7.6923</v>
      </c>
      <c r="P29" s="95"/>
      <c r="Q29" s="104"/>
      <c r="R29" s="64">
        <f t="shared" si="5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22</v>
      </c>
      <c r="C30" s="43">
        <v>51.3885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-7.8947</v>
      </c>
      <c r="J30" s="48"/>
      <c r="K30" s="75"/>
      <c r="L30" s="46">
        <f t="shared" si="3"/>
        <v>0</v>
      </c>
      <c r="M30" s="48">
        <v>1</v>
      </c>
      <c r="N30" s="75"/>
      <c r="O30" s="46">
        <f t="shared" si="4"/>
        <v>-7.6923</v>
      </c>
      <c r="P30" s="98"/>
      <c r="Q30" s="107"/>
      <c r="R30" s="46">
        <f t="shared" si="5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23</v>
      </c>
      <c r="C31" s="43">
        <v>35.0234</v>
      </c>
      <c r="D31" s="44"/>
      <c r="E31" s="75"/>
      <c r="F31" s="46">
        <f t="shared" si="1"/>
        <v>0</v>
      </c>
      <c r="G31" s="44">
        <v>1</v>
      </c>
      <c r="H31" s="75"/>
      <c r="I31" s="46">
        <f t="shared" si="2"/>
        <v>-7.8947</v>
      </c>
      <c r="J31" s="44"/>
      <c r="K31" s="75"/>
      <c r="L31" s="46">
        <f t="shared" si="3"/>
        <v>0</v>
      </c>
      <c r="M31" s="44">
        <v>1</v>
      </c>
      <c r="N31" s="75"/>
      <c r="O31" s="46">
        <f t="shared" si="4"/>
        <v>-7.6923</v>
      </c>
      <c r="P31" s="96"/>
      <c r="Q31" s="105"/>
      <c r="R31" s="46">
        <f t="shared" si="5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24</v>
      </c>
      <c r="C32" s="43">
        <v>19.8961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-7.6923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25</v>
      </c>
      <c r="C33" s="49">
        <v>98.5802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-7.8947</v>
      </c>
      <c r="J33" s="50">
        <v>1</v>
      </c>
      <c r="K33" s="51"/>
      <c r="L33" s="52">
        <f t="shared" si="3"/>
        <v>-15.7895</v>
      </c>
      <c r="M33" s="50">
        <v>1</v>
      </c>
      <c r="N33" s="51"/>
      <c r="O33" s="52">
        <f t="shared" si="4"/>
        <v>-7.6923</v>
      </c>
      <c r="P33" s="90">
        <v>1</v>
      </c>
      <c r="Q33" s="99"/>
      <c r="R33" s="52">
        <f t="shared" si="5"/>
        <v>-16.3889</v>
      </c>
      <c r="S33" s="50"/>
      <c r="T33" s="53">
        <v>-43</v>
      </c>
      <c r="U33" s="77">
        <f t="shared" si="0"/>
        <v>7.814799999999998</v>
      </c>
      <c r="W33" s="89"/>
    </row>
    <row r="34" spans="1:23" ht="12.75">
      <c r="A34" s="2">
        <v>32</v>
      </c>
      <c r="B34" s="78" t="s">
        <v>55</v>
      </c>
      <c r="C34" s="49">
        <v>81.7469</v>
      </c>
      <c r="D34" s="50">
        <v>1</v>
      </c>
      <c r="E34" s="51"/>
      <c r="F34" s="52">
        <f t="shared" si="1"/>
        <v>-18.4375</v>
      </c>
      <c r="G34" s="88">
        <v>1</v>
      </c>
      <c r="H34" s="51"/>
      <c r="I34" s="52">
        <f t="shared" si="2"/>
        <v>-7.8947</v>
      </c>
      <c r="J34" s="88">
        <v>1</v>
      </c>
      <c r="K34" s="51">
        <v>100</v>
      </c>
      <c r="L34" s="52">
        <f t="shared" si="3"/>
        <v>-15.7895</v>
      </c>
      <c r="M34" s="50">
        <v>1</v>
      </c>
      <c r="N34" s="51"/>
      <c r="O34" s="52">
        <f t="shared" si="4"/>
        <v>-7.6923</v>
      </c>
      <c r="P34" s="90">
        <v>1</v>
      </c>
      <c r="Q34" s="99"/>
      <c r="R34" s="52">
        <f t="shared" si="5"/>
        <v>-16.3889</v>
      </c>
      <c r="S34" s="54"/>
      <c r="T34" s="53">
        <v>-43</v>
      </c>
      <c r="U34" s="77">
        <f t="shared" si="0"/>
        <v>72.54399999999998</v>
      </c>
      <c r="W34" s="89"/>
    </row>
    <row r="35" spans="1:23" ht="12.75">
      <c r="A35" s="2">
        <v>33</v>
      </c>
      <c r="B35" s="78" t="s">
        <v>26</v>
      </c>
      <c r="C35" s="49">
        <v>102.0682</v>
      </c>
      <c r="D35" s="50">
        <v>1</v>
      </c>
      <c r="E35" s="51"/>
      <c r="F35" s="52">
        <f t="shared" si="1"/>
        <v>-18.4375</v>
      </c>
      <c r="G35" s="50">
        <v>1</v>
      </c>
      <c r="H35" s="51"/>
      <c r="I35" s="52">
        <f t="shared" si="2"/>
        <v>-7.8947</v>
      </c>
      <c r="J35" s="50">
        <v>1</v>
      </c>
      <c r="K35" s="51"/>
      <c r="L35" s="52">
        <f t="shared" si="3"/>
        <v>-15.7895</v>
      </c>
      <c r="M35" s="50">
        <v>1</v>
      </c>
      <c r="N35" s="51"/>
      <c r="O35" s="52">
        <f t="shared" si="4"/>
        <v>-7.6923</v>
      </c>
      <c r="P35" s="90">
        <v>1</v>
      </c>
      <c r="Q35" s="99">
        <v>100</v>
      </c>
      <c r="R35" s="52">
        <f t="shared" si="5"/>
        <v>-16.3889</v>
      </c>
      <c r="S35" s="50"/>
      <c r="T35" s="53">
        <v>-43</v>
      </c>
      <c r="U35" s="77">
        <f aca="true" t="shared" si="6" ref="U35:U53">C35+E35+F35+H35+I35+K35+L35+N35+O35+T35+Q35+R35</f>
        <v>92.86529999999999</v>
      </c>
      <c r="W35" s="89"/>
    </row>
    <row r="36" spans="1:23" ht="12.75">
      <c r="A36" s="2">
        <v>34</v>
      </c>
      <c r="B36" s="79"/>
      <c r="C36" s="55"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27</v>
      </c>
      <c r="C37" s="55">
        <v>84.6554</v>
      </c>
      <c r="D37" s="56">
        <v>1</v>
      </c>
      <c r="E37" s="57"/>
      <c r="F37" s="58">
        <f t="shared" si="1"/>
        <v>-18.4375</v>
      </c>
      <c r="G37" s="56">
        <v>1</v>
      </c>
      <c r="H37" s="57"/>
      <c r="I37" s="58">
        <f t="shared" si="2"/>
        <v>-7.8947</v>
      </c>
      <c r="J37" s="56">
        <v>1</v>
      </c>
      <c r="K37" s="57">
        <v>100</v>
      </c>
      <c r="L37" s="58">
        <f t="shared" si="3"/>
        <v>-15.7895</v>
      </c>
      <c r="M37" s="56">
        <v>1</v>
      </c>
      <c r="N37" s="57"/>
      <c r="O37" s="58">
        <f t="shared" si="4"/>
        <v>-7.6923</v>
      </c>
      <c r="P37" s="92">
        <v>1</v>
      </c>
      <c r="Q37" s="101"/>
      <c r="R37" s="58">
        <f t="shared" si="5"/>
        <v>-16.3889</v>
      </c>
      <c r="S37" s="56"/>
      <c r="T37" s="59">
        <v>-43</v>
      </c>
      <c r="U37" s="77">
        <f t="shared" si="6"/>
        <v>75.45249999999999</v>
      </c>
      <c r="V37" s="28"/>
      <c r="W37" s="89"/>
    </row>
    <row r="38" spans="1:23" ht="12.75">
      <c r="A38" s="2">
        <v>36</v>
      </c>
      <c r="B38" s="79" t="s">
        <v>28</v>
      </c>
      <c r="C38" s="55">
        <v>33.0499</v>
      </c>
      <c r="D38" s="56">
        <v>1</v>
      </c>
      <c r="E38" s="57"/>
      <c r="F38" s="58">
        <f t="shared" si="1"/>
        <v>-18.4375</v>
      </c>
      <c r="G38" s="56">
        <v>1</v>
      </c>
      <c r="H38" s="57"/>
      <c r="I38" s="58">
        <f t="shared" si="2"/>
        <v>-7.8947</v>
      </c>
      <c r="J38" s="56">
        <v>1</v>
      </c>
      <c r="K38" s="57"/>
      <c r="L38" s="58">
        <f t="shared" si="3"/>
        <v>-15.7895</v>
      </c>
      <c r="M38" s="56">
        <v>1</v>
      </c>
      <c r="N38" s="57"/>
      <c r="O38" s="58">
        <f t="shared" si="4"/>
        <v>-7.6923</v>
      </c>
      <c r="P38" s="92">
        <v>1</v>
      </c>
      <c r="Q38" s="101">
        <v>100</v>
      </c>
      <c r="R38" s="58">
        <f t="shared" si="5"/>
        <v>-16.3889</v>
      </c>
      <c r="S38" s="60"/>
      <c r="T38" s="59">
        <v>-43</v>
      </c>
      <c r="U38" s="77">
        <f t="shared" si="6"/>
        <v>23.847</v>
      </c>
      <c r="W38" s="89"/>
    </row>
    <row r="39" spans="1:23" ht="12.75">
      <c r="A39" s="2">
        <v>37</v>
      </c>
      <c r="B39" s="82" t="s">
        <v>56</v>
      </c>
      <c r="C39" s="67">
        <v>31.0312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-7.8947</v>
      </c>
      <c r="J39" s="68"/>
      <c r="K39" s="69"/>
      <c r="L39" s="70">
        <f t="shared" si="3"/>
        <v>0</v>
      </c>
      <c r="M39" s="68">
        <v>1</v>
      </c>
      <c r="N39" s="69"/>
      <c r="O39" s="70">
        <f t="shared" si="4"/>
        <v>-7.6923</v>
      </c>
      <c r="P39" s="93"/>
      <c r="Q39" s="102"/>
      <c r="R39" s="70">
        <f t="shared" si="5"/>
        <v>0</v>
      </c>
      <c r="S39" s="68"/>
      <c r="T39" s="71"/>
      <c r="U39" s="77">
        <f t="shared" si="6"/>
        <v>15.444199999999999</v>
      </c>
      <c r="W39" s="89"/>
    </row>
    <row r="40" spans="1:23" ht="12.75">
      <c r="A40" s="2">
        <v>38</v>
      </c>
      <c r="B40" s="82" t="s">
        <v>29</v>
      </c>
      <c r="C40" s="67"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30</v>
      </c>
      <c r="C43" s="61">
        <v>-55.8028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-7.8947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-7.6923</v>
      </c>
      <c r="P43" s="97"/>
      <c r="Q43" s="106"/>
      <c r="R43" s="64">
        <f t="shared" si="5"/>
        <v>0</v>
      </c>
      <c r="S43" s="65"/>
      <c r="T43" s="66"/>
      <c r="U43" s="77">
        <f t="shared" si="6"/>
        <v>-71.3898</v>
      </c>
      <c r="W43" s="89"/>
    </row>
    <row r="44" spans="1:23" ht="12.75">
      <c r="A44" s="2">
        <v>42</v>
      </c>
      <c r="B44" s="80" t="s">
        <v>57</v>
      </c>
      <c r="C44" s="61">
        <v>-33.7832</v>
      </c>
      <c r="D44" s="65">
        <v>1</v>
      </c>
      <c r="E44" s="74">
        <v>100</v>
      </c>
      <c r="F44" s="64">
        <f t="shared" si="1"/>
        <v>-18.4375</v>
      </c>
      <c r="G44" s="65">
        <v>1</v>
      </c>
      <c r="H44" s="74"/>
      <c r="I44" s="64">
        <f t="shared" si="2"/>
        <v>-7.8947</v>
      </c>
      <c r="J44" s="65">
        <v>1</v>
      </c>
      <c r="K44" s="74"/>
      <c r="L44" s="64">
        <f t="shared" si="3"/>
        <v>-15.7895</v>
      </c>
      <c r="M44" s="65">
        <v>1</v>
      </c>
      <c r="N44" s="74">
        <v>100</v>
      </c>
      <c r="O44" s="64">
        <f t="shared" si="4"/>
        <v>-7.6923</v>
      </c>
      <c r="P44" s="97">
        <v>1</v>
      </c>
      <c r="Q44" s="106"/>
      <c r="R44" s="64">
        <f t="shared" si="5"/>
        <v>-16.3889</v>
      </c>
      <c r="S44" s="65"/>
      <c r="T44" s="66">
        <v>-43</v>
      </c>
      <c r="U44" s="77">
        <f t="shared" si="6"/>
        <v>57.0139</v>
      </c>
      <c r="W44" s="89"/>
    </row>
    <row r="45" spans="1:23" ht="12.75">
      <c r="A45" s="2">
        <v>43</v>
      </c>
      <c r="B45" s="81"/>
      <c r="C45" s="43"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v>59.8191</v>
      </c>
      <c r="D46" s="44"/>
      <c r="E46" s="75"/>
      <c r="F46" s="46">
        <f t="shared" si="1"/>
        <v>0</v>
      </c>
      <c r="G46" s="44">
        <v>1</v>
      </c>
      <c r="H46" s="75"/>
      <c r="I46" s="46">
        <f t="shared" si="2"/>
        <v>-7.8947</v>
      </c>
      <c r="J46" s="44"/>
      <c r="K46" s="75"/>
      <c r="L46" s="46">
        <f t="shared" si="3"/>
        <v>0</v>
      </c>
      <c r="M46" s="44">
        <v>1</v>
      </c>
      <c r="N46" s="75"/>
      <c r="O46" s="46">
        <f t="shared" si="4"/>
        <v>-7.6923</v>
      </c>
      <c r="P46" s="96">
        <v>1</v>
      </c>
      <c r="Q46" s="105"/>
      <c r="R46" s="46">
        <f t="shared" si="5"/>
        <v>-16.3889</v>
      </c>
      <c r="S46" s="44"/>
      <c r="T46" s="47"/>
      <c r="U46" s="77">
        <f t="shared" si="6"/>
        <v>27.843199999999996</v>
      </c>
      <c r="W46" s="89"/>
    </row>
    <row r="47" spans="1:23" ht="12.75">
      <c r="A47" s="2">
        <v>45</v>
      </c>
      <c r="B47" s="81" t="s">
        <v>31</v>
      </c>
      <c r="C47" s="43">
        <v>28.575</v>
      </c>
      <c r="D47" s="48">
        <v>1</v>
      </c>
      <c r="E47" s="75"/>
      <c r="F47" s="46">
        <f t="shared" si="1"/>
        <v>-18.4375</v>
      </c>
      <c r="G47" s="48">
        <v>1</v>
      </c>
      <c r="H47" s="75"/>
      <c r="I47" s="46">
        <f t="shared" si="2"/>
        <v>-7.8947</v>
      </c>
      <c r="J47" s="48">
        <v>1</v>
      </c>
      <c r="K47" s="75"/>
      <c r="L47" s="46">
        <f t="shared" si="3"/>
        <v>-15.7895</v>
      </c>
      <c r="M47" s="48">
        <v>1</v>
      </c>
      <c r="N47" s="75">
        <v>100</v>
      </c>
      <c r="O47" s="46">
        <f t="shared" si="4"/>
        <v>-7.6923</v>
      </c>
      <c r="P47" s="98">
        <v>1</v>
      </c>
      <c r="Q47" s="107"/>
      <c r="R47" s="46">
        <f t="shared" si="5"/>
        <v>-16.3889</v>
      </c>
      <c r="S47" s="48"/>
      <c r="T47" s="47"/>
      <c r="U47" s="77">
        <f t="shared" si="6"/>
        <v>62.372099999999996</v>
      </c>
      <c r="W47" s="89"/>
    </row>
    <row r="48" spans="1:23" ht="12.75">
      <c r="A48" s="2">
        <v>46</v>
      </c>
      <c r="B48" s="78"/>
      <c r="C48" s="49"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32</v>
      </c>
      <c r="C49" s="49">
        <v>-4.3921</v>
      </c>
      <c r="D49" s="50"/>
      <c r="E49" s="51"/>
      <c r="F49" s="52">
        <f t="shared" si="1"/>
        <v>0</v>
      </c>
      <c r="G49" s="50">
        <v>1</v>
      </c>
      <c r="H49" s="51"/>
      <c r="I49" s="52">
        <f t="shared" si="2"/>
        <v>-7.8947</v>
      </c>
      <c r="J49" s="50"/>
      <c r="K49" s="51"/>
      <c r="L49" s="52">
        <f t="shared" si="3"/>
        <v>0</v>
      </c>
      <c r="M49" s="50">
        <v>1</v>
      </c>
      <c r="N49" s="51"/>
      <c r="O49" s="52">
        <f t="shared" si="4"/>
        <v>-7.6923</v>
      </c>
      <c r="P49" s="90"/>
      <c r="Q49" s="108"/>
      <c r="R49" s="52">
        <f t="shared" si="5"/>
        <v>0</v>
      </c>
      <c r="S49" s="54"/>
      <c r="T49" s="53"/>
      <c r="U49" s="77">
        <f t="shared" si="6"/>
        <v>-19.9791</v>
      </c>
      <c r="W49" s="89"/>
    </row>
    <row r="50" spans="1:23" ht="12.75">
      <c r="A50" s="2">
        <v>48</v>
      </c>
      <c r="B50" s="78" t="s">
        <v>33</v>
      </c>
      <c r="C50" s="49">
        <v>-4.5306</v>
      </c>
      <c r="D50" s="50"/>
      <c r="E50" s="51"/>
      <c r="F50" s="52">
        <f t="shared" si="1"/>
        <v>0</v>
      </c>
      <c r="G50" s="50">
        <v>1</v>
      </c>
      <c r="H50" s="51"/>
      <c r="I50" s="52">
        <f t="shared" si="2"/>
        <v>-7.8947</v>
      </c>
      <c r="J50" s="50"/>
      <c r="K50" s="51"/>
      <c r="L50" s="52">
        <f t="shared" si="3"/>
        <v>0</v>
      </c>
      <c r="M50" s="50">
        <v>1</v>
      </c>
      <c r="N50" s="51"/>
      <c r="O50" s="52">
        <f t="shared" si="4"/>
        <v>-7.6923</v>
      </c>
      <c r="P50" s="90"/>
      <c r="Q50" s="108"/>
      <c r="R50" s="52">
        <f t="shared" si="5"/>
        <v>0</v>
      </c>
      <c r="S50" s="50"/>
      <c r="T50" s="53"/>
      <c r="U50" s="77">
        <f t="shared" si="6"/>
        <v>-20.1176</v>
      </c>
      <c r="W50" s="89"/>
    </row>
    <row r="51" spans="1:23" ht="12.75">
      <c r="A51" s="2">
        <v>49</v>
      </c>
      <c r="B51" s="79" t="s">
        <v>34</v>
      </c>
      <c r="C51" s="55">
        <v>16.1248</v>
      </c>
      <c r="D51" s="56"/>
      <c r="E51" s="73"/>
      <c r="F51" s="58">
        <f t="shared" si="1"/>
        <v>0</v>
      </c>
      <c r="G51" s="56">
        <v>1</v>
      </c>
      <c r="H51" s="73"/>
      <c r="I51" s="58">
        <f t="shared" si="2"/>
        <v>-7.8947</v>
      </c>
      <c r="J51" s="56"/>
      <c r="K51" s="73"/>
      <c r="L51" s="58">
        <f t="shared" si="3"/>
        <v>0</v>
      </c>
      <c r="M51" s="56">
        <v>1</v>
      </c>
      <c r="N51" s="73"/>
      <c r="O51" s="58">
        <f t="shared" si="4"/>
        <v>-7.6923</v>
      </c>
      <c r="P51" s="56"/>
      <c r="Q51" s="73"/>
      <c r="R51" s="58">
        <f t="shared" si="5"/>
        <v>0</v>
      </c>
      <c r="S51" s="60"/>
      <c r="T51" s="59"/>
      <c r="U51" s="77">
        <f t="shared" si="6"/>
        <v>0.5377999999999998</v>
      </c>
      <c r="W51" s="89"/>
    </row>
    <row r="52" spans="1:23" ht="12.75">
      <c r="A52" s="2">
        <v>50</v>
      </c>
      <c r="B52" s="79" t="s">
        <v>35</v>
      </c>
      <c r="C52" s="55">
        <v>22.7337</v>
      </c>
      <c r="D52" s="60"/>
      <c r="E52" s="73"/>
      <c r="F52" s="58">
        <f t="shared" si="1"/>
        <v>0</v>
      </c>
      <c r="G52" s="60">
        <v>1</v>
      </c>
      <c r="H52" s="73"/>
      <c r="I52" s="58">
        <f t="shared" si="2"/>
        <v>-7.8947</v>
      </c>
      <c r="J52" s="60">
        <v>1</v>
      </c>
      <c r="K52" s="73"/>
      <c r="L52" s="58">
        <f t="shared" si="3"/>
        <v>-15.7895</v>
      </c>
      <c r="M52" s="60">
        <v>1</v>
      </c>
      <c r="N52" s="73"/>
      <c r="O52" s="58">
        <f t="shared" si="4"/>
        <v>-7.6923</v>
      </c>
      <c r="P52" s="60"/>
      <c r="Q52" s="73"/>
      <c r="R52" s="58">
        <f t="shared" si="5"/>
        <v>0</v>
      </c>
      <c r="S52" s="56"/>
      <c r="T52" s="59"/>
      <c r="U52" s="77">
        <f t="shared" si="6"/>
        <v>-8.642800000000001</v>
      </c>
      <c r="W52" s="89"/>
    </row>
    <row r="53" spans="1:23" ht="12.75">
      <c r="A53" s="2">
        <v>51</v>
      </c>
      <c r="B53" s="87"/>
      <c r="C53" s="55"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16</v>
      </c>
      <c r="F55" s="1">
        <f>E66/D55</f>
        <v>18.4375</v>
      </c>
      <c r="G55" s="1">
        <f>SUM(G3:G53)</f>
        <v>38</v>
      </c>
      <c r="I55" s="1">
        <f>H66/G55</f>
        <v>7.894736842105263</v>
      </c>
      <c r="J55" s="1">
        <f>SUM(J3:J53)</f>
        <v>19</v>
      </c>
      <c r="L55" s="1">
        <f>K66/J55</f>
        <v>15.789473684210526</v>
      </c>
      <c r="M55" s="1">
        <f>SUM(M3:M53)</f>
        <v>39</v>
      </c>
      <c r="O55" s="1">
        <f>N66/M55</f>
        <v>7.6923076923076925</v>
      </c>
      <c r="P55" s="1">
        <f>SUM(P3:P53)</f>
        <v>18</v>
      </c>
      <c r="R55" s="1">
        <f>Q66/P55</f>
        <v>16.38888888888889</v>
      </c>
      <c r="S55" s="1">
        <f>SUM(S3:S54)</f>
        <v>0</v>
      </c>
      <c r="T55" s="27">
        <f>SUM(T3:T53)</f>
        <v>-473</v>
      </c>
      <c r="U55" s="23"/>
    </row>
    <row r="56" spans="4:18" ht="12.75">
      <c r="D56" s="33" t="s">
        <v>36</v>
      </c>
      <c r="F56" s="34" t="s">
        <v>37</v>
      </c>
      <c r="G56" s="33" t="s">
        <v>36</v>
      </c>
      <c r="I56" s="34" t="s">
        <v>37</v>
      </c>
      <c r="J56" s="33" t="s">
        <v>36</v>
      </c>
      <c r="L56" s="34" t="s">
        <v>37</v>
      </c>
      <c r="M56" s="33" t="s">
        <v>36</v>
      </c>
      <c r="O56" s="34" t="s">
        <v>37</v>
      </c>
      <c r="P56" s="33" t="s">
        <v>36</v>
      </c>
      <c r="R56" s="34" t="s">
        <v>37</v>
      </c>
    </row>
    <row r="57" spans="5:21" ht="12.75">
      <c r="E57" s="28" t="s">
        <v>38</v>
      </c>
      <c r="F57" s="1">
        <f>SUM(F3:F53)</f>
        <v>-300</v>
      </c>
      <c r="H57" s="28" t="s">
        <v>38</v>
      </c>
      <c r="I57" s="1">
        <f>SUM(I3:I53)</f>
        <v>-299.9986</v>
      </c>
      <c r="K57" s="28" t="s">
        <v>38</v>
      </c>
      <c r="L57" s="1">
        <f>SUM(L3:L53)</f>
        <v>-300.0005</v>
      </c>
      <c r="N57" s="28" t="s">
        <v>38</v>
      </c>
      <c r="O57" s="1">
        <f>SUM(O3:O53)</f>
        <v>-299.9996999999998</v>
      </c>
      <c r="Q57" s="28" t="s">
        <v>38</v>
      </c>
      <c r="R57" s="1">
        <f>SUM(R3:R53)</f>
        <v>-300.0002</v>
      </c>
      <c r="U57" s="19"/>
    </row>
    <row r="58" spans="2:21" ht="12.75">
      <c r="B58" s="29" t="s">
        <v>39</v>
      </c>
      <c r="C58" s="27">
        <f>SUM(C3:C53)</f>
        <v>1545.2303000000004</v>
      </c>
      <c r="E58" s="29"/>
      <c r="H58" s="29"/>
      <c r="K58" s="29"/>
      <c r="N58" s="29"/>
      <c r="Q58" s="29"/>
      <c r="U58" s="19"/>
    </row>
    <row r="59" spans="19:23" ht="12.75">
      <c r="S59" s="136" t="s">
        <v>8</v>
      </c>
      <c r="T59" s="136"/>
      <c r="U59" s="41">
        <f>SUM(U3:U53)</f>
        <v>1299.9995999999996</v>
      </c>
      <c r="W59" s="89">
        <f>U59</f>
        <v>1299.9995999999996</v>
      </c>
    </row>
    <row r="60" spans="4:20" ht="12.75" customHeight="1">
      <c r="D60" s="123" t="s">
        <v>63</v>
      </c>
      <c r="E60" s="124"/>
      <c r="F60" s="125"/>
      <c r="G60" s="123" t="s">
        <v>58</v>
      </c>
      <c r="H60" s="124"/>
      <c r="I60" s="125"/>
      <c r="J60" s="123" t="s">
        <v>59</v>
      </c>
      <c r="K60" s="124"/>
      <c r="L60" s="125"/>
      <c r="M60" s="123" t="s">
        <v>60</v>
      </c>
      <c r="N60" s="124"/>
      <c r="O60" s="125"/>
      <c r="P60" s="123" t="s">
        <v>61</v>
      </c>
      <c r="Q60" s="124"/>
      <c r="R60" s="125"/>
      <c r="S60" s="137"/>
      <c r="T60" s="137"/>
    </row>
    <row r="61" spans="4:20" ht="12.75">
      <c r="D61" s="126"/>
      <c r="E61" s="127"/>
      <c r="F61" s="128"/>
      <c r="G61" s="126"/>
      <c r="H61" s="127"/>
      <c r="I61" s="128"/>
      <c r="J61" s="126"/>
      <c r="K61" s="127"/>
      <c r="L61" s="128"/>
      <c r="M61" s="126"/>
      <c r="N61" s="127"/>
      <c r="O61" s="128"/>
      <c r="P61" s="126"/>
      <c r="Q61" s="127"/>
      <c r="R61" s="128"/>
      <c r="S61" s="137"/>
      <c r="T61" s="137"/>
    </row>
    <row r="62" spans="4:20" ht="12.75">
      <c r="D62" s="126"/>
      <c r="E62" s="127"/>
      <c r="F62" s="128"/>
      <c r="G62" s="126"/>
      <c r="H62" s="127"/>
      <c r="I62" s="128"/>
      <c r="J62" s="126"/>
      <c r="K62" s="127"/>
      <c r="L62" s="128"/>
      <c r="M62" s="126"/>
      <c r="N62" s="127"/>
      <c r="O62" s="128"/>
      <c r="P62" s="126"/>
      <c r="Q62" s="127"/>
      <c r="R62" s="128"/>
      <c r="S62" s="137"/>
      <c r="T62" s="137"/>
    </row>
    <row r="63" spans="4:20" ht="12.75">
      <c r="D63" s="126"/>
      <c r="E63" s="127"/>
      <c r="F63" s="128"/>
      <c r="G63" s="126"/>
      <c r="H63" s="127"/>
      <c r="I63" s="128"/>
      <c r="J63" s="126"/>
      <c r="K63" s="127"/>
      <c r="L63" s="128"/>
      <c r="M63" s="126"/>
      <c r="N63" s="127"/>
      <c r="O63" s="128"/>
      <c r="P63" s="126"/>
      <c r="Q63" s="127"/>
      <c r="R63" s="128"/>
      <c r="S63" s="137"/>
      <c r="T63" s="137"/>
    </row>
    <row r="64" spans="4:20" ht="12.75">
      <c r="D64" s="126"/>
      <c r="E64" s="127"/>
      <c r="F64" s="128"/>
      <c r="G64" s="126"/>
      <c r="H64" s="127"/>
      <c r="I64" s="128"/>
      <c r="J64" s="126"/>
      <c r="K64" s="127"/>
      <c r="L64" s="128"/>
      <c r="M64" s="126"/>
      <c r="N64" s="127"/>
      <c r="O64" s="128"/>
      <c r="P64" s="126"/>
      <c r="Q64" s="127"/>
      <c r="R64" s="128"/>
      <c r="S64" s="137"/>
      <c r="T64" s="137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40</v>
      </c>
      <c r="E66" s="36">
        <f>E68-E84-E93</f>
        <v>295</v>
      </c>
      <c r="F66" s="37"/>
      <c r="G66" s="38" t="s">
        <v>40</v>
      </c>
      <c r="H66" s="36">
        <f>H68-H84-H93</f>
        <v>300</v>
      </c>
      <c r="I66" s="37"/>
      <c r="J66" s="38" t="s">
        <v>40</v>
      </c>
      <c r="K66" s="36">
        <f>K68-K84-K93</f>
        <v>300</v>
      </c>
      <c r="L66" s="37"/>
      <c r="M66" s="38" t="s">
        <v>40</v>
      </c>
      <c r="N66" s="36">
        <f>N68-N84-N93</f>
        <v>300</v>
      </c>
      <c r="O66" s="37"/>
      <c r="P66" s="38" t="s">
        <v>40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41</v>
      </c>
      <c r="E68" s="39">
        <v>300</v>
      </c>
      <c r="F68" s="40"/>
      <c r="G68" s="85" t="s">
        <v>41</v>
      </c>
      <c r="H68" s="39">
        <v>300</v>
      </c>
      <c r="I68" s="40"/>
      <c r="J68" s="85" t="s">
        <v>41</v>
      </c>
      <c r="K68" s="39">
        <v>300</v>
      </c>
      <c r="L68" s="40"/>
      <c r="M68" s="85" t="s">
        <v>41</v>
      </c>
      <c r="N68" s="39">
        <v>300</v>
      </c>
      <c r="O68" s="40"/>
      <c r="P68" s="85" t="s">
        <v>41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9"/>
      <c r="E74" s="129"/>
      <c r="F74" s="129"/>
      <c r="G74" s="129"/>
      <c r="H74" s="129"/>
      <c r="I74" s="129"/>
      <c r="J74" s="129" t="s">
        <v>65</v>
      </c>
      <c r="K74" s="129"/>
      <c r="L74" s="129"/>
      <c r="M74" s="129"/>
      <c r="N74" s="129"/>
      <c r="O74" s="129"/>
      <c r="P74" s="129"/>
      <c r="Q74" s="129"/>
      <c r="R74" s="129"/>
    </row>
    <row r="75" spans="4:18" ht="16.5" customHeight="1"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4:18" ht="16.5" customHeight="1"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4:18" ht="14.25" customHeight="1">
      <c r="D77" s="129"/>
      <c r="E77" s="129"/>
      <c r="F77" s="129"/>
      <c r="G77" s="129"/>
      <c r="H77" s="129"/>
      <c r="I77" s="129"/>
      <c r="J77" s="129" t="s">
        <v>64</v>
      </c>
      <c r="K77" s="129"/>
      <c r="L77" s="129"/>
      <c r="M77" s="129"/>
      <c r="N77" s="129"/>
      <c r="O77" s="129"/>
      <c r="P77" s="129"/>
      <c r="Q77" s="129"/>
      <c r="R77" s="129"/>
    </row>
    <row r="78" spans="4:18" ht="12.75"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4:18" ht="14.25" customHeight="1"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4:17" ht="12.75">
      <c r="D80" s="130" t="s">
        <v>42</v>
      </c>
      <c r="E80" s="131"/>
      <c r="G80" s="130" t="s">
        <v>42</v>
      </c>
      <c r="H80" s="131"/>
      <c r="J80" s="130" t="s">
        <v>42</v>
      </c>
      <c r="K80" s="131"/>
      <c r="M80" s="130" t="s">
        <v>42</v>
      </c>
      <c r="N80" s="131"/>
      <c r="P80" s="130" t="s">
        <v>42</v>
      </c>
      <c r="Q80" s="13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30" t="s">
        <v>43</v>
      </c>
      <c r="E87" s="131"/>
      <c r="G87" s="130" t="s">
        <v>43</v>
      </c>
      <c r="H87" s="131"/>
      <c r="J87" s="130" t="s">
        <v>43</v>
      </c>
      <c r="K87" s="131"/>
      <c r="M87" s="130" t="s">
        <v>43</v>
      </c>
      <c r="N87" s="131"/>
      <c r="P87" s="130" t="s">
        <v>43</v>
      </c>
      <c r="Q87" s="131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62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38" t="s">
        <v>44</v>
      </c>
      <c r="E95" s="138"/>
      <c r="F95" s="138"/>
      <c r="G95" s="138" t="s">
        <v>44</v>
      </c>
      <c r="H95" s="138"/>
      <c r="I95" s="138"/>
      <c r="J95" s="138" t="s">
        <v>44</v>
      </c>
      <c r="K95" s="138"/>
      <c r="L95" s="138"/>
      <c r="M95" s="138" t="s">
        <v>44</v>
      </c>
      <c r="N95" s="138"/>
      <c r="O95" s="138"/>
      <c r="P95" s="138" t="s">
        <v>44</v>
      </c>
      <c r="Q95" s="138"/>
      <c r="R95" s="138"/>
    </row>
    <row r="96" spans="4:18" ht="12.75"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</row>
    <row r="97" spans="4:18" ht="12.75"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32" t="s">
        <v>40</v>
      </c>
      <c r="E102" s="131"/>
      <c r="F102" s="131"/>
      <c r="G102" s="132" t="s">
        <v>40</v>
      </c>
      <c r="H102" s="131"/>
      <c r="I102" s="131"/>
      <c r="J102" s="132" t="s">
        <v>40</v>
      </c>
      <c r="K102" s="131"/>
      <c r="L102" s="131"/>
      <c r="M102" s="132" t="s">
        <v>40</v>
      </c>
      <c r="N102" s="131"/>
      <c r="O102" s="131"/>
      <c r="P102" s="132" t="s">
        <v>40</v>
      </c>
      <c r="Q102" s="131"/>
      <c r="R102" s="131"/>
    </row>
    <row r="103" spans="4:18" ht="12.75"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</row>
    <row r="104" spans="7:12" ht="12.75">
      <c r="G104" s="28"/>
      <c r="K104" s="130"/>
      <c r="L104" s="130"/>
    </row>
    <row r="105" spans="10:12" ht="12.75">
      <c r="J105" s="28"/>
      <c r="K105" s="130"/>
      <c r="L105" s="131"/>
    </row>
    <row r="106" spans="10:12" ht="12.75">
      <c r="J106" s="28"/>
      <c r="K106" s="130"/>
      <c r="L106" s="131"/>
    </row>
    <row r="107" spans="11:12" ht="12.75">
      <c r="K107" s="130"/>
      <c r="L107" s="131"/>
    </row>
    <row r="108" spans="10:12" ht="12.75">
      <c r="J108" s="28"/>
      <c r="K108" s="130"/>
      <c r="L108" s="131"/>
    </row>
    <row r="109" spans="10:12" ht="12.75">
      <c r="J109" s="28"/>
      <c r="K109" s="130"/>
      <c r="L109" s="131"/>
    </row>
    <row r="110" spans="10:12" ht="12.75">
      <c r="J110" s="28"/>
      <c r="K110" s="130"/>
      <c r="L110" s="131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E19" sqref="E1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3">
        <v>40601</v>
      </c>
      <c r="E1" s="134"/>
      <c r="F1" s="135"/>
      <c r="G1" s="16"/>
      <c r="H1" s="24">
        <v>40608</v>
      </c>
      <c r="I1" s="17"/>
      <c r="J1" s="30"/>
      <c r="K1" s="24">
        <v>40615</v>
      </c>
      <c r="L1" s="31"/>
      <c r="M1" s="16"/>
      <c r="N1" s="24">
        <v>40622</v>
      </c>
      <c r="O1" s="17"/>
      <c r="P1" s="16"/>
      <c r="Q1" s="24">
        <v>40629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'2011年1、2月'!U3</f>
        <v>63.656200000000005</v>
      </c>
      <c r="D3" s="50">
        <v>1</v>
      </c>
      <c r="E3" s="51"/>
      <c r="F3" s="52">
        <f>-15.7895*D3</f>
        <v>-15.7895</v>
      </c>
      <c r="G3" s="50">
        <v>1</v>
      </c>
      <c r="H3" s="51"/>
      <c r="I3" s="52"/>
      <c r="J3" s="50">
        <v>1</v>
      </c>
      <c r="K3" s="51"/>
      <c r="L3" s="52">
        <f>-18.75*J3</f>
        <v>-18.75</v>
      </c>
      <c r="M3" s="50">
        <v>1</v>
      </c>
      <c r="N3" s="51">
        <v>100</v>
      </c>
      <c r="O3" s="52">
        <f>-15*M3</f>
        <v>-15</v>
      </c>
      <c r="P3" s="90">
        <v>1</v>
      </c>
      <c r="Q3" s="99"/>
      <c r="R3" s="52">
        <f>-15*P3</f>
        <v>-15</v>
      </c>
      <c r="S3" s="50"/>
      <c r="T3" s="53"/>
      <c r="U3" s="77">
        <f aca="true" t="shared" si="0" ref="U3:U34">C3+E3+F3+H3+I3+K3+L3+N3+O3+T3+Q3+R3</f>
        <v>99.11670000000001</v>
      </c>
      <c r="W3" s="89"/>
    </row>
    <row r="4" spans="1:23" ht="12.75">
      <c r="A4" s="2">
        <v>2</v>
      </c>
      <c r="B4" s="76" t="s">
        <v>3</v>
      </c>
      <c r="C4" s="49">
        <f>'2011年1、2月'!U4</f>
        <v>36.943499999999986</v>
      </c>
      <c r="D4" s="50"/>
      <c r="E4" s="51"/>
      <c r="F4" s="52">
        <f aca="true" t="shared" si="1" ref="F4:F53">-15.7895*D4</f>
        <v>0</v>
      </c>
      <c r="G4" s="50"/>
      <c r="H4" s="51"/>
      <c r="I4" s="52"/>
      <c r="J4" s="50"/>
      <c r="K4" s="51"/>
      <c r="L4" s="52">
        <f aca="true" t="shared" si="2" ref="L4:L53">-18.75*J4</f>
        <v>0</v>
      </c>
      <c r="M4" s="50">
        <v>1</v>
      </c>
      <c r="N4" s="51"/>
      <c r="O4" s="52">
        <f aca="true" t="shared" si="3" ref="O4:O53">-15*M4</f>
        <v>-15</v>
      </c>
      <c r="P4" s="90"/>
      <c r="Q4" s="99"/>
      <c r="R4" s="52">
        <f aca="true" t="shared" si="4" ref="R4:R53">-15*P4</f>
        <v>0</v>
      </c>
      <c r="S4" s="54"/>
      <c r="T4" s="53"/>
      <c r="U4" s="77">
        <f t="shared" si="0"/>
        <v>21.943499999999986</v>
      </c>
      <c r="W4" s="89"/>
    </row>
    <row r="5" spans="1:23" ht="12.75">
      <c r="A5" s="2">
        <v>3</v>
      </c>
      <c r="B5" s="78"/>
      <c r="C5" s="49">
        <f>'2011年1、2月'!U5</f>
        <v>0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>
        <f t="shared" si="2"/>
        <v>0</v>
      </c>
      <c r="M5" s="50"/>
      <c r="N5" s="51"/>
      <c r="O5" s="52">
        <f t="shared" si="3"/>
        <v>0</v>
      </c>
      <c r="P5" s="90"/>
      <c r="Q5" s="99"/>
      <c r="R5" s="52">
        <f t="shared" si="4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'2011年1、2月'!U6</f>
        <v>41.134299999999996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>
        <f t="shared" si="2"/>
        <v>0</v>
      </c>
      <c r="M6" s="60"/>
      <c r="N6" s="57"/>
      <c r="O6" s="58">
        <f t="shared" si="3"/>
        <v>0</v>
      </c>
      <c r="P6" s="91"/>
      <c r="Q6" s="100"/>
      <c r="R6" s="58">
        <f t="shared" si="4"/>
        <v>0</v>
      </c>
      <c r="S6" s="60"/>
      <c r="T6" s="59"/>
      <c r="U6" s="77">
        <f t="shared" si="0"/>
        <v>41.134299999999996</v>
      </c>
      <c r="W6" s="89"/>
    </row>
    <row r="7" spans="1:23" ht="12.75">
      <c r="A7" s="2">
        <v>5</v>
      </c>
      <c r="B7" s="79" t="s">
        <v>70</v>
      </c>
      <c r="C7" s="55">
        <f>'2011年1、2月'!U7</f>
        <v>43.5054</v>
      </c>
      <c r="D7" s="56">
        <v>1</v>
      </c>
      <c r="E7" s="57"/>
      <c r="F7" s="58">
        <f t="shared" si="1"/>
        <v>-15.7895</v>
      </c>
      <c r="G7" s="56">
        <v>1</v>
      </c>
      <c r="H7" s="57"/>
      <c r="I7" s="58"/>
      <c r="J7" s="56"/>
      <c r="K7" s="57"/>
      <c r="L7" s="58">
        <f t="shared" si="2"/>
        <v>0</v>
      </c>
      <c r="M7" s="56">
        <v>1</v>
      </c>
      <c r="N7" s="57"/>
      <c r="O7" s="58">
        <f t="shared" si="3"/>
        <v>-15</v>
      </c>
      <c r="P7" s="92"/>
      <c r="Q7" s="101"/>
      <c r="R7" s="58">
        <f t="shared" si="4"/>
        <v>0</v>
      </c>
      <c r="S7" s="56"/>
      <c r="T7" s="59"/>
      <c r="U7" s="77">
        <f t="shared" si="0"/>
        <v>12.715900000000001</v>
      </c>
      <c r="W7" s="89"/>
    </row>
    <row r="8" spans="1:23" ht="12.75">
      <c r="A8" s="2">
        <v>6</v>
      </c>
      <c r="B8" s="79"/>
      <c r="C8" s="55">
        <f>'2011年1、2月'!U8</f>
        <v>0</v>
      </c>
      <c r="D8" s="56"/>
      <c r="E8" s="57"/>
      <c r="F8" s="58">
        <f t="shared" si="1"/>
        <v>0</v>
      </c>
      <c r="G8" s="56"/>
      <c r="H8" s="57"/>
      <c r="I8" s="58"/>
      <c r="J8" s="56"/>
      <c r="K8" s="57"/>
      <c r="L8" s="58">
        <f t="shared" si="2"/>
        <v>0</v>
      </c>
      <c r="M8" s="56"/>
      <c r="N8" s="57"/>
      <c r="O8" s="58">
        <f t="shared" si="3"/>
        <v>0</v>
      </c>
      <c r="P8" s="92"/>
      <c r="Q8" s="101"/>
      <c r="R8" s="58">
        <f t="shared" si="4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'2011年1、2月'!U9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>
        <f t="shared" si="2"/>
        <v>0</v>
      </c>
      <c r="M9" s="112"/>
      <c r="N9" s="111"/>
      <c r="O9" s="70">
        <f t="shared" si="3"/>
        <v>0</v>
      </c>
      <c r="P9" s="113"/>
      <c r="Q9" s="114"/>
      <c r="R9" s="70">
        <f t="shared" si="4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72</v>
      </c>
      <c r="C10" s="67">
        <f>'2011年1、2月'!U10</f>
        <v>81.50309999999999</v>
      </c>
      <c r="D10" s="72">
        <v>1</v>
      </c>
      <c r="E10" s="69"/>
      <c r="F10" s="70">
        <f t="shared" si="1"/>
        <v>-15.7895</v>
      </c>
      <c r="G10" s="72">
        <v>1</v>
      </c>
      <c r="H10" s="69"/>
      <c r="I10" s="70"/>
      <c r="J10" s="72"/>
      <c r="K10" s="69"/>
      <c r="L10" s="70">
        <f t="shared" si="2"/>
        <v>0</v>
      </c>
      <c r="M10" s="72">
        <v>1</v>
      </c>
      <c r="N10" s="69"/>
      <c r="O10" s="70">
        <f t="shared" si="3"/>
        <v>-15</v>
      </c>
      <c r="P10" s="94">
        <v>1</v>
      </c>
      <c r="Q10" s="103"/>
      <c r="R10" s="70">
        <f t="shared" si="4"/>
        <v>-15</v>
      </c>
      <c r="S10" s="72"/>
      <c r="T10" s="71"/>
      <c r="U10" s="77">
        <f t="shared" si="0"/>
        <v>35.713599999999985</v>
      </c>
      <c r="W10" s="89"/>
    </row>
    <row r="11" spans="1:23" ht="12.75">
      <c r="A11" s="2">
        <v>9</v>
      </c>
      <c r="B11" s="82" t="s">
        <v>73</v>
      </c>
      <c r="C11" s="67">
        <f>'2011年1、2月'!U11</f>
        <v>10.743100000000002</v>
      </c>
      <c r="D11" s="68">
        <v>1</v>
      </c>
      <c r="E11" s="69">
        <v>100</v>
      </c>
      <c r="F11" s="70">
        <f t="shared" si="1"/>
        <v>-15.7895</v>
      </c>
      <c r="G11" s="68">
        <v>1</v>
      </c>
      <c r="H11" s="69"/>
      <c r="I11" s="70"/>
      <c r="J11" s="68">
        <v>1</v>
      </c>
      <c r="K11" s="69"/>
      <c r="L11" s="70">
        <f t="shared" si="2"/>
        <v>-18.75</v>
      </c>
      <c r="M11" s="68">
        <v>1</v>
      </c>
      <c r="N11" s="69"/>
      <c r="O11" s="70">
        <f t="shared" si="3"/>
        <v>-15</v>
      </c>
      <c r="P11" s="93"/>
      <c r="Q11" s="102"/>
      <c r="R11" s="70">
        <f t="shared" si="4"/>
        <v>0</v>
      </c>
      <c r="S11" s="68"/>
      <c r="T11" s="71"/>
      <c r="U11" s="77">
        <f t="shared" si="0"/>
        <v>61.203599999999994</v>
      </c>
      <c r="W11" s="89"/>
    </row>
    <row r="12" spans="1:23" ht="12.75">
      <c r="A12" s="2">
        <v>10</v>
      </c>
      <c r="B12" s="80" t="s">
        <v>74</v>
      </c>
      <c r="C12" s="61">
        <f>'2011年1、2月'!U12</f>
        <v>86.64519999999999</v>
      </c>
      <c r="D12" s="62">
        <v>1</v>
      </c>
      <c r="E12" s="63"/>
      <c r="F12" s="64">
        <f t="shared" si="1"/>
        <v>-15.7895</v>
      </c>
      <c r="G12" s="62">
        <v>1</v>
      </c>
      <c r="H12" s="63"/>
      <c r="I12" s="64"/>
      <c r="J12" s="62">
        <v>1</v>
      </c>
      <c r="K12" s="63"/>
      <c r="L12" s="64">
        <f t="shared" si="2"/>
        <v>-18.75</v>
      </c>
      <c r="M12" s="62">
        <v>1</v>
      </c>
      <c r="N12" s="63"/>
      <c r="O12" s="64">
        <f t="shared" si="3"/>
        <v>-15</v>
      </c>
      <c r="P12" s="95">
        <v>2</v>
      </c>
      <c r="Q12" s="104"/>
      <c r="R12" s="64">
        <f t="shared" si="4"/>
        <v>-30</v>
      </c>
      <c r="S12" s="62"/>
      <c r="T12" s="66"/>
      <c r="U12" s="77">
        <f t="shared" si="0"/>
        <v>7.105699999999985</v>
      </c>
      <c r="W12" s="89"/>
    </row>
    <row r="13" spans="1:23" ht="12.75">
      <c r="A13" s="2">
        <v>11</v>
      </c>
      <c r="B13" s="80" t="s">
        <v>75</v>
      </c>
      <c r="C13" s="61">
        <f>'2011年1、2月'!U13</f>
        <v>38.945299999999996</v>
      </c>
      <c r="D13" s="62"/>
      <c r="E13" s="63"/>
      <c r="F13" s="64">
        <f t="shared" si="1"/>
        <v>0</v>
      </c>
      <c r="G13" s="62"/>
      <c r="H13" s="63"/>
      <c r="I13" s="64"/>
      <c r="J13" s="62"/>
      <c r="K13" s="63"/>
      <c r="L13" s="64">
        <f t="shared" si="2"/>
        <v>0</v>
      </c>
      <c r="M13" s="62"/>
      <c r="N13" s="63"/>
      <c r="O13" s="64">
        <f t="shared" si="3"/>
        <v>0</v>
      </c>
      <c r="P13" s="95"/>
      <c r="Q13" s="104"/>
      <c r="R13" s="64">
        <f t="shared" si="4"/>
        <v>0</v>
      </c>
      <c r="S13" s="65"/>
      <c r="T13" s="66"/>
      <c r="U13" s="77">
        <f t="shared" si="0"/>
        <v>38.945299999999996</v>
      </c>
      <c r="W13" s="89"/>
    </row>
    <row r="14" spans="1:23" ht="12.75">
      <c r="A14" s="2">
        <v>12</v>
      </c>
      <c r="B14" s="80" t="s">
        <v>76</v>
      </c>
      <c r="C14" s="61">
        <f>'2011年1、2月'!U14</f>
        <v>19.790699999999998</v>
      </c>
      <c r="D14" s="62"/>
      <c r="E14" s="63"/>
      <c r="F14" s="64">
        <f t="shared" si="1"/>
        <v>0</v>
      </c>
      <c r="G14" s="62"/>
      <c r="H14" s="63"/>
      <c r="I14" s="64"/>
      <c r="J14" s="62"/>
      <c r="K14" s="63"/>
      <c r="L14" s="64">
        <f t="shared" si="2"/>
        <v>0</v>
      </c>
      <c r="M14" s="62"/>
      <c r="N14" s="63"/>
      <c r="O14" s="64">
        <f t="shared" si="3"/>
        <v>0</v>
      </c>
      <c r="P14" s="95"/>
      <c r="Q14" s="104"/>
      <c r="R14" s="64">
        <f t="shared" si="4"/>
        <v>0</v>
      </c>
      <c r="S14" s="62"/>
      <c r="T14" s="66"/>
      <c r="U14" s="77">
        <f t="shared" si="0"/>
        <v>19.790699999999998</v>
      </c>
      <c r="W14" s="89"/>
    </row>
    <row r="15" spans="1:23" ht="12.75">
      <c r="A15" s="2">
        <v>13</v>
      </c>
      <c r="B15" s="81" t="s">
        <v>77</v>
      </c>
      <c r="C15" s="43">
        <f>'2011年1、2月'!U15</f>
        <v>87.4453</v>
      </c>
      <c r="D15" s="44">
        <v>1</v>
      </c>
      <c r="E15" s="45"/>
      <c r="F15" s="46">
        <f t="shared" si="1"/>
        <v>-15.7895</v>
      </c>
      <c r="G15" s="44"/>
      <c r="H15" s="45"/>
      <c r="I15" s="46"/>
      <c r="J15" s="44"/>
      <c r="K15" s="45"/>
      <c r="L15" s="46">
        <f t="shared" si="2"/>
        <v>0</v>
      </c>
      <c r="M15" s="44"/>
      <c r="N15" s="45"/>
      <c r="O15" s="46">
        <f t="shared" si="3"/>
        <v>0</v>
      </c>
      <c r="P15" s="96"/>
      <c r="Q15" s="105"/>
      <c r="R15" s="46">
        <f t="shared" si="4"/>
        <v>0</v>
      </c>
      <c r="S15" s="48"/>
      <c r="T15" s="47"/>
      <c r="U15" s="77">
        <f t="shared" si="0"/>
        <v>71.6558</v>
      </c>
      <c r="W15" s="89"/>
    </row>
    <row r="16" spans="1:23" ht="12.75">
      <c r="A16" s="2">
        <v>14</v>
      </c>
      <c r="B16" s="81" t="s">
        <v>78</v>
      </c>
      <c r="C16" s="43">
        <f>'2011年1、2月'!U16</f>
        <v>47.71729999999999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/>
      <c r="J16" s="44">
        <v>1</v>
      </c>
      <c r="K16" s="45"/>
      <c r="L16" s="46">
        <f t="shared" si="2"/>
        <v>-18.75</v>
      </c>
      <c r="M16" s="44">
        <v>1</v>
      </c>
      <c r="N16" s="45"/>
      <c r="O16" s="46">
        <f t="shared" si="3"/>
        <v>-15</v>
      </c>
      <c r="P16" s="96">
        <v>1</v>
      </c>
      <c r="Q16" s="105"/>
      <c r="R16" s="46">
        <f t="shared" si="4"/>
        <v>-15</v>
      </c>
      <c r="S16" s="44"/>
      <c r="T16" s="47"/>
      <c r="U16" s="77">
        <f t="shared" si="0"/>
        <v>-16.822200000000013</v>
      </c>
      <c r="W16" s="89"/>
    </row>
    <row r="17" spans="1:23" ht="12.75">
      <c r="A17" s="2">
        <v>15</v>
      </c>
      <c r="B17" s="81"/>
      <c r="C17" s="43">
        <f>'2011年1、2月'!U17</f>
        <v>0</v>
      </c>
      <c r="D17" s="44"/>
      <c r="E17" s="45"/>
      <c r="F17" s="46">
        <f t="shared" si="1"/>
        <v>0</v>
      </c>
      <c r="G17" s="44"/>
      <c r="H17" s="45"/>
      <c r="I17" s="46"/>
      <c r="J17" s="44"/>
      <c r="K17" s="45"/>
      <c r="L17" s="46">
        <f t="shared" si="2"/>
        <v>0</v>
      </c>
      <c r="M17" s="44"/>
      <c r="N17" s="45"/>
      <c r="O17" s="46">
        <f t="shared" si="3"/>
        <v>0</v>
      </c>
      <c r="P17" s="96"/>
      <c r="Q17" s="105"/>
      <c r="R17" s="46">
        <f t="shared" si="4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'2011年1、2月'!U18</f>
        <v>-13.008500000000009</v>
      </c>
      <c r="D18" s="50">
        <v>1</v>
      </c>
      <c r="E18" s="51"/>
      <c r="F18" s="52">
        <f t="shared" si="1"/>
        <v>-15.7895</v>
      </c>
      <c r="G18" s="50"/>
      <c r="H18" s="51"/>
      <c r="I18" s="52"/>
      <c r="J18" s="50"/>
      <c r="K18" s="51"/>
      <c r="L18" s="52">
        <f t="shared" si="2"/>
        <v>0</v>
      </c>
      <c r="M18" s="50"/>
      <c r="N18" s="51"/>
      <c r="O18" s="52">
        <f t="shared" si="3"/>
        <v>0</v>
      </c>
      <c r="P18" s="90">
        <v>2</v>
      </c>
      <c r="Q18" s="99"/>
      <c r="R18" s="52">
        <f t="shared" si="4"/>
        <v>-30</v>
      </c>
      <c r="S18" s="50"/>
      <c r="T18" s="53"/>
      <c r="U18" s="77">
        <f t="shared" si="0"/>
        <v>-58.79800000000001</v>
      </c>
      <c r="W18" s="89"/>
    </row>
    <row r="19" spans="1:23" ht="12.75">
      <c r="A19" s="2">
        <v>17</v>
      </c>
      <c r="B19" s="78" t="s">
        <v>80</v>
      </c>
      <c r="C19" s="49">
        <f>'2011年1、2月'!U19</f>
        <v>86.4656</v>
      </c>
      <c r="D19" s="50">
        <v>1</v>
      </c>
      <c r="E19" s="51"/>
      <c r="F19" s="52">
        <f t="shared" si="1"/>
        <v>-15.7895</v>
      </c>
      <c r="G19" s="50">
        <v>1</v>
      </c>
      <c r="H19" s="51"/>
      <c r="I19" s="52"/>
      <c r="J19" s="50">
        <v>1</v>
      </c>
      <c r="K19" s="51"/>
      <c r="L19" s="52">
        <f t="shared" si="2"/>
        <v>-18.75</v>
      </c>
      <c r="M19" s="50">
        <v>1</v>
      </c>
      <c r="N19" s="51"/>
      <c r="O19" s="52">
        <f t="shared" si="3"/>
        <v>-15</v>
      </c>
      <c r="P19" s="90">
        <v>1</v>
      </c>
      <c r="Q19" s="99"/>
      <c r="R19" s="52">
        <f t="shared" si="4"/>
        <v>-15</v>
      </c>
      <c r="S19" s="54"/>
      <c r="T19" s="53"/>
      <c r="U19" s="77">
        <f t="shared" si="0"/>
        <v>21.92609999999999</v>
      </c>
      <c r="W19" s="89"/>
    </row>
    <row r="20" spans="1:23" ht="12.75">
      <c r="A20" s="2">
        <v>18</v>
      </c>
      <c r="B20" s="78" t="s">
        <v>81</v>
      </c>
      <c r="C20" s="49">
        <f>'2011年1、2月'!U20</f>
        <v>78.63640000000001</v>
      </c>
      <c r="D20" s="50">
        <v>1</v>
      </c>
      <c r="E20" s="51"/>
      <c r="F20" s="52">
        <f t="shared" si="1"/>
        <v>-15.7895</v>
      </c>
      <c r="G20" s="50"/>
      <c r="H20" s="51"/>
      <c r="I20" s="52"/>
      <c r="J20" s="50"/>
      <c r="K20" s="51"/>
      <c r="L20" s="52">
        <f t="shared" si="2"/>
        <v>0</v>
      </c>
      <c r="M20" s="50"/>
      <c r="N20" s="51"/>
      <c r="O20" s="52">
        <f t="shared" si="3"/>
        <v>0</v>
      </c>
      <c r="P20" s="90"/>
      <c r="Q20" s="99"/>
      <c r="R20" s="52">
        <f t="shared" si="4"/>
        <v>0</v>
      </c>
      <c r="S20" s="50"/>
      <c r="T20" s="53"/>
      <c r="U20" s="77">
        <f t="shared" si="0"/>
        <v>62.846900000000005</v>
      </c>
      <c r="W20" s="89"/>
    </row>
    <row r="21" spans="1:23" ht="12.75">
      <c r="A21" s="2">
        <v>19</v>
      </c>
      <c r="B21" s="79" t="s">
        <v>82</v>
      </c>
      <c r="C21" s="55">
        <f>'2011年1、2月'!U21</f>
        <v>84.2652</v>
      </c>
      <c r="D21" s="56">
        <v>1</v>
      </c>
      <c r="E21" s="57"/>
      <c r="F21" s="58">
        <f t="shared" si="1"/>
        <v>-15.7895</v>
      </c>
      <c r="G21" s="56"/>
      <c r="H21" s="57"/>
      <c r="I21" s="58"/>
      <c r="J21" s="56">
        <v>1</v>
      </c>
      <c r="K21" s="57"/>
      <c r="L21" s="58">
        <f t="shared" si="2"/>
        <v>-18.75</v>
      </c>
      <c r="M21" s="56"/>
      <c r="N21" s="57"/>
      <c r="O21" s="58">
        <f t="shared" si="3"/>
        <v>0</v>
      </c>
      <c r="P21" s="92"/>
      <c r="Q21" s="101"/>
      <c r="R21" s="58">
        <f t="shared" si="4"/>
        <v>0</v>
      </c>
      <c r="S21" s="60"/>
      <c r="T21" s="59"/>
      <c r="U21" s="77">
        <f t="shared" si="0"/>
        <v>49.72569999999999</v>
      </c>
      <c r="W21" s="89"/>
    </row>
    <row r="22" spans="1:23" ht="12.75">
      <c r="A22" s="2">
        <v>20</v>
      </c>
      <c r="B22" s="79"/>
      <c r="C22" s="55">
        <f>'2011年1、2月'!U22</f>
        <v>0</v>
      </c>
      <c r="D22" s="56"/>
      <c r="E22" s="57"/>
      <c r="F22" s="58">
        <f t="shared" si="1"/>
        <v>0</v>
      </c>
      <c r="G22" s="56"/>
      <c r="H22" s="57"/>
      <c r="I22" s="58"/>
      <c r="J22" s="56"/>
      <c r="K22" s="57"/>
      <c r="L22" s="58">
        <f t="shared" si="2"/>
        <v>0</v>
      </c>
      <c r="M22" s="56"/>
      <c r="N22" s="57"/>
      <c r="O22" s="58">
        <f t="shared" si="3"/>
        <v>0</v>
      </c>
      <c r="P22" s="92"/>
      <c r="Q22" s="101"/>
      <c r="R22" s="58">
        <f t="shared" si="4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83</v>
      </c>
      <c r="C23" s="55">
        <f>'2011年1、2月'!U23</f>
        <v>27.5216</v>
      </c>
      <c r="D23" s="56"/>
      <c r="E23" s="57"/>
      <c r="F23" s="58">
        <f t="shared" si="1"/>
        <v>0</v>
      </c>
      <c r="G23" s="56">
        <v>1</v>
      </c>
      <c r="H23" s="57"/>
      <c r="I23" s="58"/>
      <c r="J23" s="56"/>
      <c r="K23" s="57"/>
      <c r="L23" s="58">
        <f t="shared" si="2"/>
        <v>0</v>
      </c>
      <c r="M23" s="56">
        <v>1</v>
      </c>
      <c r="N23" s="57"/>
      <c r="O23" s="58">
        <f t="shared" si="3"/>
        <v>-15</v>
      </c>
      <c r="P23" s="92">
        <v>1</v>
      </c>
      <c r="Q23" s="101">
        <v>100</v>
      </c>
      <c r="R23" s="58">
        <f t="shared" si="4"/>
        <v>-15</v>
      </c>
      <c r="S23" s="60"/>
      <c r="T23" s="59"/>
      <c r="U23" s="77">
        <f t="shared" si="0"/>
        <v>97.5216</v>
      </c>
      <c r="W23" s="89"/>
    </row>
    <row r="24" spans="1:23" ht="12.75">
      <c r="A24" s="2">
        <v>22</v>
      </c>
      <c r="B24" s="82" t="s">
        <v>84</v>
      </c>
      <c r="C24" s="67">
        <f>'2011年1、2月'!U24</f>
        <v>-1.0705000000000098</v>
      </c>
      <c r="D24" s="68"/>
      <c r="E24" s="69"/>
      <c r="F24" s="70">
        <f t="shared" si="1"/>
        <v>0</v>
      </c>
      <c r="G24" s="68"/>
      <c r="H24" s="69"/>
      <c r="I24" s="70"/>
      <c r="J24" s="68">
        <v>1</v>
      </c>
      <c r="K24" s="69"/>
      <c r="L24" s="70">
        <f t="shared" si="2"/>
        <v>-18.75</v>
      </c>
      <c r="M24" s="68">
        <v>1</v>
      </c>
      <c r="N24" s="69">
        <v>100</v>
      </c>
      <c r="O24" s="70">
        <f t="shared" si="3"/>
        <v>-15</v>
      </c>
      <c r="P24" s="93"/>
      <c r="Q24" s="102"/>
      <c r="R24" s="70">
        <f t="shared" si="4"/>
        <v>0</v>
      </c>
      <c r="S24" s="68"/>
      <c r="T24" s="71"/>
      <c r="U24" s="77">
        <f t="shared" si="0"/>
        <v>65.17949999999999</v>
      </c>
      <c r="W24" s="89"/>
    </row>
    <row r="25" spans="1:23" ht="12.75">
      <c r="A25" s="2">
        <v>23</v>
      </c>
      <c r="B25" s="82" t="s">
        <v>85</v>
      </c>
      <c r="C25" s="67">
        <f>'2011年1、2月'!U25</f>
        <v>49.316399999999994</v>
      </c>
      <c r="D25" s="68">
        <v>1</v>
      </c>
      <c r="E25" s="69"/>
      <c r="F25" s="70">
        <f t="shared" si="1"/>
        <v>-15.7895</v>
      </c>
      <c r="G25" s="68">
        <v>1</v>
      </c>
      <c r="H25" s="69"/>
      <c r="I25" s="70"/>
      <c r="J25" s="68">
        <v>1</v>
      </c>
      <c r="K25" s="69"/>
      <c r="L25" s="70">
        <f t="shared" si="2"/>
        <v>-18.75</v>
      </c>
      <c r="M25" s="68">
        <v>1</v>
      </c>
      <c r="N25" s="69"/>
      <c r="O25" s="70">
        <f t="shared" si="3"/>
        <v>-15</v>
      </c>
      <c r="P25" s="93">
        <v>1</v>
      </c>
      <c r="Q25" s="102"/>
      <c r="R25" s="70">
        <f t="shared" si="4"/>
        <v>-15</v>
      </c>
      <c r="S25" s="68"/>
      <c r="T25" s="71"/>
      <c r="U25" s="77">
        <f t="shared" si="0"/>
        <v>-15.223100000000002</v>
      </c>
      <c r="W25" s="89"/>
    </row>
    <row r="26" spans="1:23" ht="12.75">
      <c r="A26" s="2">
        <v>24</v>
      </c>
      <c r="B26" s="82" t="s">
        <v>86</v>
      </c>
      <c r="C26" s="67">
        <f>'2011年1、2月'!U26</f>
        <v>32.03779999999999</v>
      </c>
      <c r="D26" s="68"/>
      <c r="E26" s="69"/>
      <c r="F26" s="70">
        <f t="shared" si="1"/>
        <v>0</v>
      </c>
      <c r="G26" s="68"/>
      <c r="H26" s="69"/>
      <c r="I26" s="70"/>
      <c r="J26" s="68"/>
      <c r="K26" s="69"/>
      <c r="L26" s="70">
        <f t="shared" si="2"/>
        <v>0</v>
      </c>
      <c r="M26" s="68">
        <v>1</v>
      </c>
      <c r="N26" s="69"/>
      <c r="O26" s="70">
        <f t="shared" si="3"/>
        <v>-15</v>
      </c>
      <c r="P26" s="93"/>
      <c r="Q26" s="102"/>
      <c r="R26" s="70">
        <f t="shared" si="4"/>
        <v>0</v>
      </c>
      <c r="S26" s="72"/>
      <c r="T26" s="71"/>
      <c r="U26" s="77">
        <f t="shared" si="0"/>
        <v>17.03779999999999</v>
      </c>
      <c r="W26" s="89"/>
    </row>
    <row r="27" spans="1:23" ht="12.75">
      <c r="A27" s="2">
        <v>25</v>
      </c>
      <c r="B27" s="80" t="s">
        <v>87</v>
      </c>
      <c r="C27" s="61">
        <f>'2011年1、2月'!U27</f>
        <v>-31.549699999999998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>
        <f t="shared" si="2"/>
        <v>0</v>
      </c>
      <c r="M27" s="62"/>
      <c r="N27" s="74"/>
      <c r="O27" s="64">
        <f t="shared" si="3"/>
        <v>0</v>
      </c>
      <c r="P27" s="95"/>
      <c r="Q27" s="104"/>
      <c r="R27" s="64">
        <f t="shared" si="4"/>
        <v>0</v>
      </c>
      <c r="S27" s="62"/>
      <c r="T27" s="66"/>
      <c r="U27" s="77">
        <f t="shared" si="0"/>
        <v>-31.549699999999998</v>
      </c>
      <c r="W27" s="89"/>
    </row>
    <row r="28" spans="1:23" ht="12.75">
      <c r="A28" s="2">
        <v>26</v>
      </c>
      <c r="B28" s="80" t="s">
        <v>68</v>
      </c>
      <c r="C28" s="61">
        <f>'2011年1、2月'!U28</f>
        <v>-38.0571</v>
      </c>
      <c r="D28" s="65">
        <v>1</v>
      </c>
      <c r="E28" s="74">
        <v>100</v>
      </c>
      <c r="F28" s="64">
        <f t="shared" si="1"/>
        <v>-15.7895</v>
      </c>
      <c r="G28" s="65"/>
      <c r="H28" s="74"/>
      <c r="I28" s="64"/>
      <c r="J28" s="65"/>
      <c r="K28" s="74"/>
      <c r="L28" s="64">
        <f t="shared" si="2"/>
        <v>0</v>
      </c>
      <c r="M28" s="65"/>
      <c r="N28" s="74"/>
      <c r="O28" s="64">
        <f t="shared" si="3"/>
        <v>0</v>
      </c>
      <c r="P28" s="97">
        <v>1</v>
      </c>
      <c r="Q28" s="106"/>
      <c r="R28" s="64">
        <f t="shared" si="4"/>
        <v>-15</v>
      </c>
      <c r="S28" s="65"/>
      <c r="T28" s="66"/>
      <c r="U28" s="77">
        <f t="shared" si="0"/>
        <v>31.153400000000005</v>
      </c>
      <c r="W28" s="89"/>
    </row>
    <row r="29" spans="1:23" ht="12.75">
      <c r="A29" s="2">
        <v>27</v>
      </c>
      <c r="B29" s="80" t="s">
        <v>88</v>
      </c>
      <c r="C29" s="61">
        <f>'2011年1、2月'!U29</f>
        <v>15.444199999999999</v>
      </c>
      <c r="D29" s="62"/>
      <c r="E29" s="63"/>
      <c r="F29" s="64">
        <f t="shared" si="1"/>
        <v>0</v>
      </c>
      <c r="G29" s="62"/>
      <c r="H29" s="63"/>
      <c r="I29" s="64"/>
      <c r="J29" s="62"/>
      <c r="K29" s="63"/>
      <c r="L29" s="64">
        <f t="shared" si="2"/>
        <v>0</v>
      </c>
      <c r="M29" s="62"/>
      <c r="N29" s="63"/>
      <c r="O29" s="64">
        <f t="shared" si="3"/>
        <v>0</v>
      </c>
      <c r="P29" s="95"/>
      <c r="Q29" s="104"/>
      <c r="R29" s="64">
        <f t="shared" si="4"/>
        <v>0</v>
      </c>
      <c r="S29" s="62"/>
      <c r="T29" s="66"/>
      <c r="U29" s="77">
        <f t="shared" si="0"/>
        <v>15.444199999999999</v>
      </c>
      <c r="W29" s="89"/>
    </row>
    <row r="30" spans="1:23" ht="12.75">
      <c r="A30" s="2">
        <v>28</v>
      </c>
      <c r="B30" s="81" t="s">
        <v>89</v>
      </c>
      <c r="C30" s="43">
        <f>'2011年1、2月'!U30</f>
        <v>35.8015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>
        <f t="shared" si="2"/>
        <v>0</v>
      </c>
      <c r="M30" s="48"/>
      <c r="N30" s="75"/>
      <c r="O30" s="46">
        <f t="shared" si="3"/>
        <v>0</v>
      </c>
      <c r="P30" s="98"/>
      <c r="Q30" s="107"/>
      <c r="R30" s="46">
        <f t="shared" si="4"/>
        <v>0</v>
      </c>
      <c r="S30" s="48"/>
      <c r="T30" s="47"/>
      <c r="U30" s="77">
        <f t="shared" si="0"/>
        <v>35.8015</v>
      </c>
      <c r="V30" s="28"/>
      <c r="W30" s="89"/>
    </row>
    <row r="31" spans="1:23" ht="12.75">
      <c r="A31" s="2">
        <v>29</v>
      </c>
      <c r="B31" s="81" t="s">
        <v>90</v>
      </c>
      <c r="C31" s="43">
        <f>'2011年1、2月'!U31</f>
        <v>19.436400000000003</v>
      </c>
      <c r="D31" s="44"/>
      <c r="E31" s="75"/>
      <c r="F31" s="46">
        <f t="shared" si="1"/>
        <v>0</v>
      </c>
      <c r="G31" s="44"/>
      <c r="H31" s="75"/>
      <c r="I31" s="46"/>
      <c r="J31" s="44"/>
      <c r="K31" s="75"/>
      <c r="L31" s="46">
        <f t="shared" si="2"/>
        <v>0</v>
      </c>
      <c r="M31" s="44"/>
      <c r="N31" s="75"/>
      <c r="O31" s="46">
        <f t="shared" si="3"/>
        <v>0</v>
      </c>
      <c r="P31" s="96"/>
      <c r="Q31" s="105"/>
      <c r="R31" s="46">
        <f t="shared" si="4"/>
        <v>0</v>
      </c>
      <c r="S31" s="44"/>
      <c r="T31" s="47"/>
      <c r="U31" s="77">
        <f t="shared" si="0"/>
        <v>19.436400000000003</v>
      </c>
      <c r="W31" s="89"/>
    </row>
    <row r="32" spans="1:23" ht="12.75">
      <c r="A32" s="2">
        <v>30</v>
      </c>
      <c r="B32" s="81" t="s">
        <v>91</v>
      </c>
      <c r="C32" s="43">
        <f>'2011年1、2月'!U32</f>
        <v>12.203800000000001</v>
      </c>
      <c r="D32" s="48"/>
      <c r="E32" s="75"/>
      <c r="F32" s="46">
        <f t="shared" si="1"/>
        <v>0</v>
      </c>
      <c r="G32" s="48"/>
      <c r="H32" s="75"/>
      <c r="I32" s="46"/>
      <c r="J32" s="48"/>
      <c r="K32" s="75"/>
      <c r="L32" s="46">
        <f t="shared" si="2"/>
        <v>0</v>
      </c>
      <c r="M32" s="48"/>
      <c r="N32" s="75"/>
      <c r="O32" s="46">
        <f t="shared" si="3"/>
        <v>0</v>
      </c>
      <c r="P32" s="98"/>
      <c r="Q32" s="107"/>
      <c r="R32" s="46">
        <f t="shared" si="4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92</v>
      </c>
      <c r="C33" s="49">
        <f>'2011年1、2月'!U33</f>
        <v>7.814799999999998</v>
      </c>
      <c r="D33" s="50">
        <v>1</v>
      </c>
      <c r="E33" s="51">
        <v>100</v>
      </c>
      <c r="F33" s="52">
        <f t="shared" si="1"/>
        <v>-15.7895</v>
      </c>
      <c r="G33" s="50">
        <v>1</v>
      </c>
      <c r="H33" s="51"/>
      <c r="I33" s="52"/>
      <c r="J33" s="50">
        <v>1</v>
      </c>
      <c r="K33" s="51"/>
      <c r="L33" s="52">
        <f t="shared" si="2"/>
        <v>-18.75</v>
      </c>
      <c r="M33" s="50">
        <v>1</v>
      </c>
      <c r="N33" s="51"/>
      <c r="O33" s="52">
        <f t="shared" si="3"/>
        <v>-15</v>
      </c>
      <c r="P33" s="90">
        <v>1</v>
      </c>
      <c r="Q33" s="99"/>
      <c r="R33" s="52">
        <f t="shared" si="4"/>
        <v>-15</v>
      </c>
      <c r="S33" s="50"/>
      <c r="T33" s="53"/>
      <c r="U33" s="77">
        <f t="shared" si="0"/>
        <v>43.27529999999999</v>
      </c>
      <c r="W33" s="89"/>
    </row>
    <row r="34" spans="1:23" ht="12.75">
      <c r="A34" s="2">
        <v>32</v>
      </c>
      <c r="B34" s="78" t="s">
        <v>93</v>
      </c>
      <c r="C34" s="49">
        <f>'2011年1、2月'!U34</f>
        <v>72.54399999999998</v>
      </c>
      <c r="D34" s="50">
        <v>1</v>
      </c>
      <c r="E34" s="51"/>
      <c r="F34" s="52">
        <f t="shared" si="1"/>
        <v>-15.7895</v>
      </c>
      <c r="G34" s="88">
        <v>1</v>
      </c>
      <c r="H34" s="51"/>
      <c r="I34" s="52"/>
      <c r="J34" s="88">
        <v>1</v>
      </c>
      <c r="K34" s="51"/>
      <c r="L34" s="52">
        <f t="shared" si="2"/>
        <v>-18.75</v>
      </c>
      <c r="M34" s="50">
        <v>1</v>
      </c>
      <c r="N34" s="51"/>
      <c r="O34" s="52">
        <f t="shared" si="3"/>
        <v>-15</v>
      </c>
      <c r="P34" s="90">
        <v>1</v>
      </c>
      <c r="Q34" s="99"/>
      <c r="R34" s="52">
        <f t="shared" si="4"/>
        <v>-15</v>
      </c>
      <c r="S34" s="54"/>
      <c r="T34" s="53"/>
      <c r="U34" s="77">
        <f t="shared" si="0"/>
        <v>8.004499999999979</v>
      </c>
      <c r="W34" s="89"/>
    </row>
    <row r="35" spans="1:23" ht="12.75">
      <c r="A35" s="2">
        <v>33</v>
      </c>
      <c r="B35" s="78" t="s">
        <v>94</v>
      </c>
      <c r="C35" s="49">
        <f>'2011年1、2月'!U35</f>
        <v>92.86529999999999</v>
      </c>
      <c r="D35" s="50">
        <v>1</v>
      </c>
      <c r="E35" s="51"/>
      <c r="F35" s="52">
        <f t="shared" si="1"/>
        <v>-15.7895</v>
      </c>
      <c r="G35" s="50">
        <v>1</v>
      </c>
      <c r="H35" s="51"/>
      <c r="I35" s="52"/>
      <c r="J35" s="50">
        <v>1</v>
      </c>
      <c r="K35" s="51"/>
      <c r="L35" s="52">
        <f t="shared" si="2"/>
        <v>-18.75</v>
      </c>
      <c r="M35" s="50">
        <v>1</v>
      </c>
      <c r="N35" s="51"/>
      <c r="O35" s="52">
        <f t="shared" si="3"/>
        <v>-15</v>
      </c>
      <c r="P35" s="90">
        <v>1</v>
      </c>
      <c r="Q35" s="99"/>
      <c r="R35" s="52">
        <f t="shared" si="4"/>
        <v>-15</v>
      </c>
      <c r="S35" s="50"/>
      <c r="T35" s="53"/>
      <c r="U35" s="77">
        <f aca="true" t="shared" si="5" ref="U35:U53">C35+E35+F35+H35+I35+K35+L35+N35+O35+T35+Q35+R35</f>
        <v>28.325799999999987</v>
      </c>
      <c r="W35" s="89"/>
    </row>
    <row r="36" spans="1:23" ht="12.75">
      <c r="A36" s="2">
        <v>34</v>
      </c>
      <c r="B36" s="79"/>
      <c r="C36" s="55">
        <f>'2011年1、2月'!U36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>
        <f t="shared" si="2"/>
        <v>0</v>
      </c>
      <c r="M36" s="56"/>
      <c r="N36" s="57"/>
      <c r="O36" s="58">
        <f t="shared" si="3"/>
        <v>0</v>
      </c>
      <c r="P36" s="92"/>
      <c r="Q36" s="101"/>
      <c r="R36" s="58">
        <f t="shared" si="4"/>
        <v>0</v>
      </c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95</v>
      </c>
      <c r="C37" s="55">
        <f>'2011年1、2月'!U37</f>
        <v>75.45249999999999</v>
      </c>
      <c r="D37" s="56">
        <v>1</v>
      </c>
      <c r="E37" s="57"/>
      <c r="F37" s="58">
        <f t="shared" si="1"/>
        <v>-15.7895</v>
      </c>
      <c r="G37" s="56">
        <v>1</v>
      </c>
      <c r="H37" s="57"/>
      <c r="I37" s="58"/>
      <c r="J37" s="56">
        <v>1</v>
      </c>
      <c r="K37" s="57"/>
      <c r="L37" s="58">
        <f t="shared" si="2"/>
        <v>-18.75</v>
      </c>
      <c r="M37" s="56">
        <v>1</v>
      </c>
      <c r="N37" s="57"/>
      <c r="O37" s="58">
        <f t="shared" si="3"/>
        <v>-15</v>
      </c>
      <c r="P37" s="92">
        <v>1</v>
      </c>
      <c r="Q37" s="101"/>
      <c r="R37" s="58">
        <f t="shared" si="4"/>
        <v>-15</v>
      </c>
      <c r="S37" s="56"/>
      <c r="T37" s="59"/>
      <c r="U37" s="77">
        <f t="shared" si="5"/>
        <v>10.912999999999982</v>
      </c>
      <c r="V37" s="28"/>
      <c r="W37" s="89"/>
    </row>
    <row r="38" spans="1:23" ht="12.75">
      <c r="A38" s="2">
        <v>36</v>
      </c>
      <c r="B38" s="79" t="s">
        <v>96</v>
      </c>
      <c r="C38" s="55">
        <f>'2011年1、2月'!U38</f>
        <v>23.847</v>
      </c>
      <c r="D38" s="56">
        <v>1</v>
      </c>
      <c r="E38" s="57"/>
      <c r="F38" s="58">
        <f t="shared" si="1"/>
        <v>-15.7895</v>
      </c>
      <c r="G38" s="56"/>
      <c r="H38" s="57"/>
      <c r="I38" s="58"/>
      <c r="J38" s="56">
        <v>1</v>
      </c>
      <c r="K38" s="57"/>
      <c r="L38" s="58">
        <f t="shared" si="2"/>
        <v>-18.75</v>
      </c>
      <c r="M38" s="56">
        <v>1</v>
      </c>
      <c r="N38" s="57"/>
      <c r="O38" s="58">
        <f t="shared" si="3"/>
        <v>-15</v>
      </c>
      <c r="P38" s="92">
        <v>1</v>
      </c>
      <c r="Q38" s="101"/>
      <c r="R38" s="58">
        <f t="shared" si="4"/>
        <v>-15</v>
      </c>
      <c r="S38" s="60"/>
      <c r="T38" s="59"/>
      <c r="U38" s="77">
        <f t="shared" si="5"/>
        <v>-40.692499999999995</v>
      </c>
      <c r="W38" s="89"/>
    </row>
    <row r="39" spans="1:23" ht="12.75">
      <c r="A39" s="2">
        <v>37</v>
      </c>
      <c r="B39" s="82" t="s">
        <v>97</v>
      </c>
      <c r="C39" s="67">
        <f>'2011年1、2月'!U39</f>
        <v>15.444199999999999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>
        <f t="shared" si="2"/>
        <v>0</v>
      </c>
      <c r="M39" s="68"/>
      <c r="N39" s="69"/>
      <c r="O39" s="70">
        <f t="shared" si="3"/>
        <v>0</v>
      </c>
      <c r="P39" s="93"/>
      <c r="Q39" s="102"/>
      <c r="R39" s="70">
        <f t="shared" si="4"/>
        <v>0</v>
      </c>
      <c r="S39" s="68"/>
      <c r="T39" s="71"/>
      <c r="U39" s="77">
        <f t="shared" si="5"/>
        <v>15.444199999999999</v>
      </c>
      <c r="W39" s="89"/>
    </row>
    <row r="40" spans="1:23" ht="12.75">
      <c r="A40" s="2">
        <v>38</v>
      </c>
      <c r="B40" s="82" t="s">
        <v>98</v>
      </c>
      <c r="C40" s="67">
        <f>'2011年1、2月'!U40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>
        <f t="shared" si="2"/>
        <v>0</v>
      </c>
      <c r="M40" s="112"/>
      <c r="N40" s="111"/>
      <c r="O40" s="70">
        <f t="shared" si="3"/>
        <v>0</v>
      </c>
      <c r="P40" s="113"/>
      <c r="Q40" s="114"/>
      <c r="R40" s="70">
        <f t="shared" si="4"/>
        <v>0</v>
      </c>
      <c r="S40" s="112"/>
      <c r="T40" s="115"/>
      <c r="U40" s="110">
        <f t="shared" si="5"/>
        <v>23.5893</v>
      </c>
      <c r="W40" s="89"/>
    </row>
    <row r="41" spans="1:23" ht="12.75">
      <c r="A41" s="2">
        <v>39</v>
      </c>
      <c r="B41" s="82"/>
      <c r="C41" s="67">
        <f>'2011年1、2月'!U41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2"/>
        <v>0</v>
      </c>
      <c r="M41" s="68"/>
      <c r="N41" s="69"/>
      <c r="O41" s="70">
        <f t="shared" si="3"/>
        <v>0</v>
      </c>
      <c r="P41" s="93"/>
      <c r="Q41" s="102"/>
      <c r="R41" s="70">
        <f t="shared" si="4"/>
        <v>0</v>
      </c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'2011年1、2月'!U42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>
        <f t="shared" si="2"/>
        <v>0</v>
      </c>
      <c r="M42" s="62"/>
      <c r="N42" s="74"/>
      <c r="O42" s="64">
        <f t="shared" si="3"/>
        <v>0</v>
      </c>
      <c r="P42" s="95"/>
      <c r="Q42" s="104"/>
      <c r="R42" s="64">
        <f t="shared" si="4"/>
        <v>0</v>
      </c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99</v>
      </c>
      <c r="C43" s="61">
        <f>'2011年1、2月'!U43</f>
        <v>-71.3898</v>
      </c>
      <c r="D43" s="65"/>
      <c r="E43" s="74"/>
      <c r="F43" s="64">
        <f t="shared" si="1"/>
        <v>0</v>
      </c>
      <c r="G43" s="65">
        <v>1</v>
      </c>
      <c r="H43" s="74"/>
      <c r="I43" s="64"/>
      <c r="J43" s="65">
        <v>1</v>
      </c>
      <c r="K43" s="74"/>
      <c r="L43" s="64">
        <f t="shared" si="2"/>
        <v>-18.75</v>
      </c>
      <c r="M43" s="65"/>
      <c r="N43" s="74"/>
      <c r="O43" s="64">
        <f t="shared" si="3"/>
        <v>0</v>
      </c>
      <c r="P43" s="97">
        <v>1</v>
      </c>
      <c r="Q43" s="106">
        <v>200</v>
      </c>
      <c r="R43" s="64">
        <f t="shared" si="4"/>
        <v>-15</v>
      </c>
      <c r="S43" s="65"/>
      <c r="T43" s="66"/>
      <c r="U43" s="77">
        <f t="shared" si="5"/>
        <v>94.8602</v>
      </c>
      <c r="W43" s="89"/>
    </row>
    <row r="44" spans="1:23" ht="12.75">
      <c r="A44" s="2">
        <v>42</v>
      </c>
      <c r="B44" s="80" t="s">
        <v>100</v>
      </c>
      <c r="C44" s="61">
        <f>'2011年1、2月'!U44</f>
        <v>57.0139</v>
      </c>
      <c r="D44" s="65">
        <v>1</v>
      </c>
      <c r="E44" s="74"/>
      <c r="F44" s="64">
        <f t="shared" si="1"/>
        <v>-15.7895</v>
      </c>
      <c r="G44" s="65">
        <v>2</v>
      </c>
      <c r="H44" s="74"/>
      <c r="I44" s="64"/>
      <c r="J44" s="65">
        <v>1</v>
      </c>
      <c r="K44" s="74"/>
      <c r="L44" s="64">
        <f t="shared" si="2"/>
        <v>-18.75</v>
      </c>
      <c r="M44" s="65">
        <v>1</v>
      </c>
      <c r="N44" s="74"/>
      <c r="O44" s="64">
        <f t="shared" si="3"/>
        <v>-15</v>
      </c>
      <c r="P44" s="97">
        <v>1</v>
      </c>
      <c r="Q44" s="106">
        <v>100</v>
      </c>
      <c r="R44" s="64">
        <f t="shared" si="4"/>
        <v>-15</v>
      </c>
      <c r="S44" s="65"/>
      <c r="T44" s="66"/>
      <c r="U44" s="77">
        <f t="shared" si="5"/>
        <v>92.4744</v>
      </c>
      <c r="W44" s="89"/>
    </row>
    <row r="45" spans="1:23" ht="12.75">
      <c r="A45" s="2">
        <v>43</v>
      </c>
      <c r="B45" s="81"/>
      <c r="C45" s="43">
        <f>'2011年1、2月'!U45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>
        <f t="shared" si="2"/>
        <v>0</v>
      </c>
      <c r="M45" s="48"/>
      <c r="N45" s="75"/>
      <c r="O45" s="46">
        <f t="shared" si="3"/>
        <v>0</v>
      </c>
      <c r="P45" s="98"/>
      <c r="Q45" s="107"/>
      <c r="R45" s="46">
        <f t="shared" si="4"/>
        <v>0</v>
      </c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'2011年1、2月'!U46</f>
        <v>27.843199999999996</v>
      </c>
      <c r="D46" s="44"/>
      <c r="E46" s="75"/>
      <c r="F46" s="46">
        <f t="shared" si="1"/>
        <v>0</v>
      </c>
      <c r="G46" s="44">
        <v>1</v>
      </c>
      <c r="H46" s="75"/>
      <c r="I46" s="46"/>
      <c r="J46" s="44">
        <v>1</v>
      </c>
      <c r="K46" s="75"/>
      <c r="L46" s="46">
        <f t="shared" si="2"/>
        <v>-18.75</v>
      </c>
      <c r="M46" s="44">
        <v>1</v>
      </c>
      <c r="N46" s="75">
        <v>100</v>
      </c>
      <c r="O46" s="46">
        <f t="shared" si="3"/>
        <v>-15</v>
      </c>
      <c r="P46" s="96">
        <v>1</v>
      </c>
      <c r="Q46" s="105"/>
      <c r="R46" s="46">
        <f t="shared" si="4"/>
        <v>-15</v>
      </c>
      <c r="S46" s="44"/>
      <c r="T46" s="47"/>
      <c r="U46" s="77">
        <f t="shared" si="5"/>
        <v>79.0932</v>
      </c>
      <c r="W46" s="89"/>
    </row>
    <row r="47" spans="1:23" ht="12.75">
      <c r="A47" s="2">
        <v>45</v>
      </c>
      <c r="B47" s="81" t="s">
        <v>124</v>
      </c>
      <c r="C47" s="43">
        <f>'2011年1、2月'!U47</f>
        <v>62.372099999999996</v>
      </c>
      <c r="D47" s="48"/>
      <c r="E47" s="75"/>
      <c r="F47" s="46">
        <f t="shared" si="1"/>
        <v>0</v>
      </c>
      <c r="G47" s="48">
        <v>1</v>
      </c>
      <c r="H47" s="75">
        <v>300</v>
      </c>
      <c r="I47" s="46">
        <v>-300</v>
      </c>
      <c r="J47" s="48"/>
      <c r="K47" s="75"/>
      <c r="L47" s="46">
        <f t="shared" si="2"/>
        <v>0</v>
      </c>
      <c r="M47" s="48">
        <v>1</v>
      </c>
      <c r="N47" s="75"/>
      <c r="O47" s="46">
        <f t="shared" si="3"/>
        <v>-15</v>
      </c>
      <c r="P47" s="98">
        <v>1</v>
      </c>
      <c r="Q47" s="107"/>
      <c r="R47" s="46">
        <f t="shared" si="4"/>
        <v>-15</v>
      </c>
      <c r="S47" s="48"/>
      <c r="T47" s="47"/>
      <c r="U47" s="77">
        <f t="shared" si="5"/>
        <v>32.37209999999999</v>
      </c>
      <c r="W47" s="89"/>
    </row>
    <row r="48" spans="1:23" ht="12.75">
      <c r="A48" s="2">
        <v>46</v>
      </c>
      <c r="B48" s="78"/>
      <c r="C48" s="49">
        <f>'2011年1、2月'!U48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>
        <f t="shared" si="2"/>
        <v>0</v>
      </c>
      <c r="M48" s="50"/>
      <c r="N48" s="51"/>
      <c r="O48" s="52">
        <f t="shared" si="3"/>
        <v>0</v>
      </c>
      <c r="P48" s="90"/>
      <c r="Q48" s="108"/>
      <c r="R48" s="52">
        <f t="shared" si="4"/>
        <v>0</v>
      </c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 t="s">
        <v>101</v>
      </c>
      <c r="C49" s="49">
        <f>'2011年1、2月'!U49</f>
        <v>-19.9791</v>
      </c>
      <c r="D49" s="50"/>
      <c r="E49" s="51"/>
      <c r="F49" s="52">
        <f t="shared" si="1"/>
        <v>0</v>
      </c>
      <c r="G49" s="50"/>
      <c r="H49" s="51"/>
      <c r="I49" s="52"/>
      <c r="J49" s="50"/>
      <c r="K49" s="51"/>
      <c r="L49" s="52">
        <f t="shared" si="2"/>
        <v>0</v>
      </c>
      <c r="M49" s="50"/>
      <c r="N49" s="51"/>
      <c r="O49" s="52">
        <f t="shared" si="3"/>
        <v>0</v>
      </c>
      <c r="P49" s="90"/>
      <c r="Q49" s="108"/>
      <c r="R49" s="52">
        <f t="shared" si="4"/>
        <v>0</v>
      </c>
      <c r="S49" s="54"/>
      <c r="T49" s="53"/>
      <c r="U49" s="77">
        <f t="shared" si="5"/>
        <v>-19.9791</v>
      </c>
      <c r="W49" s="89"/>
    </row>
    <row r="50" spans="1:23" ht="12.75">
      <c r="A50" s="2">
        <v>48</v>
      </c>
      <c r="B50" s="78" t="s">
        <v>102</v>
      </c>
      <c r="C50" s="49">
        <f>'2011年1、2月'!U50</f>
        <v>-20.1176</v>
      </c>
      <c r="D50" s="50"/>
      <c r="E50" s="51"/>
      <c r="F50" s="52">
        <f t="shared" si="1"/>
        <v>0</v>
      </c>
      <c r="G50" s="50"/>
      <c r="H50" s="51"/>
      <c r="I50" s="52"/>
      <c r="J50" s="50"/>
      <c r="K50" s="51"/>
      <c r="L50" s="52">
        <f t="shared" si="2"/>
        <v>0</v>
      </c>
      <c r="M50" s="50"/>
      <c r="N50" s="51"/>
      <c r="O50" s="52">
        <f t="shared" si="3"/>
        <v>0</v>
      </c>
      <c r="P50" s="90"/>
      <c r="Q50" s="108"/>
      <c r="R50" s="52">
        <f t="shared" si="4"/>
        <v>0</v>
      </c>
      <c r="S50" s="50"/>
      <c r="T50" s="53"/>
      <c r="U50" s="77">
        <f t="shared" si="5"/>
        <v>-20.1176</v>
      </c>
      <c r="W50" s="89"/>
    </row>
    <row r="51" spans="1:23" ht="12.75">
      <c r="A51" s="2">
        <v>49</v>
      </c>
      <c r="B51" s="79" t="s">
        <v>103</v>
      </c>
      <c r="C51" s="55">
        <f>'2011年1、2月'!U51</f>
        <v>0.5377999999999998</v>
      </c>
      <c r="D51" s="56"/>
      <c r="E51" s="73"/>
      <c r="F51" s="58">
        <f t="shared" si="1"/>
        <v>0</v>
      </c>
      <c r="G51" s="56"/>
      <c r="H51" s="73"/>
      <c r="I51" s="58"/>
      <c r="J51" s="56"/>
      <c r="K51" s="73">
        <v>-0.5378</v>
      </c>
      <c r="L51" s="58">
        <f t="shared" si="2"/>
        <v>0</v>
      </c>
      <c r="M51" s="56"/>
      <c r="N51" s="73"/>
      <c r="O51" s="58">
        <f t="shared" si="3"/>
        <v>0</v>
      </c>
      <c r="P51" s="56"/>
      <c r="Q51" s="73"/>
      <c r="R51" s="58">
        <f t="shared" si="4"/>
        <v>0</v>
      </c>
      <c r="S51" s="60"/>
      <c r="T51" s="59"/>
      <c r="U51" s="77">
        <f t="shared" si="5"/>
        <v>-1.1102230246251565E-16</v>
      </c>
      <c r="W51" s="89"/>
    </row>
    <row r="52" spans="1:23" ht="12.75">
      <c r="A52" s="2">
        <v>50</v>
      </c>
      <c r="B52" s="79" t="s">
        <v>104</v>
      </c>
      <c r="C52" s="55">
        <f>'2011年1、2月'!U52</f>
        <v>-8.642800000000001</v>
      </c>
      <c r="D52" s="60"/>
      <c r="E52" s="73"/>
      <c r="F52" s="58">
        <f t="shared" si="1"/>
        <v>0</v>
      </c>
      <c r="G52" s="60"/>
      <c r="H52" s="73"/>
      <c r="I52" s="58"/>
      <c r="J52" s="60"/>
      <c r="K52" s="73">
        <v>0.5378</v>
      </c>
      <c r="L52" s="58">
        <f t="shared" si="2"/>
        <v>0</v>
      </c>
      <c r="M52" s="60"/>
      <c r="N52" s="73"/>
      <c r="O52" s="58">
        <f t="shared" si="3"/>
        <v>0</v>
      </c>
      <c r="P52" s="60"/>
      <c r="Q52" s="73"/>
      <c r="R52" s="58">
        <f t="shared" si="4"/>
        <v>0</v>
      </c>
      <c r="S52" s="56"/>
      <c r="T52" s="59"/>
      <c r="U52" s="77">
        <f t="shared" si="5"/>
        <v>-8.105</v>
      </c>
      <c r="W52" s="89"/>
    </row>
    <row r="53" spans="1:23" ht="12.75">
      <c r="A53" s="2">
        <v>51</v>
      </c>
      <c r="B53" s="87"/>
      <c r="C53" s="55">
        <f>'2011年1、2月'!U53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>
        <f t="shared" si="2"/>
        <v>0</v>
      </c>
      <c r="M53" s="56"/>
      <c r="N53" s="73"/>
      <c r="O53" s="58">
        <f t="shared" si="3"/>
        <v>0</v>
      </c>
      <c r="P53" s="56"/>
      <c r="Q53" s="73"/>
      <c r="R53" s="58">
        <f t="shared" si="4"/>
        <v>0</v>
      </c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41</v>
      </c>
      <c r="D55" s="1">
        <f>SUM(D3:D53)</f>
        <v>19</v>
      </c>
      <c r="F55" s="1">
        <f>E66/D55</f>
        <v>15.789473684210526</v>
      </c>
      <c r="G55" s="1">
        <f>SUM(G3:G53)</f>
        <v>18</v>
      </c>
      <c r="I55" s="1">
        <f>H66/G55</f>
        <v>16.666666666666668</v>
      </c>
      <c r="J55" s="1">
        <f>SUM(J3:J53)</f>
        <v>16</v>
      </c>
      <c r="L55" s="1">
        <f>K66/J55</f>
        <v>18.75</v>
      </c>
      <c r="M55" s="1">
        <f>SUM(M3:M53)</f>
        <v>20</v>
      </c>
      <c r="O55" s="1">
        <f>N66/M55</f>
        <v>15</v>
      </c>
      <c r="P55" s="1">
        <f>SUM(P3:P53)</f>
        <v>20</v>
      </c>
      <c r="R55" s="1">
        <f>Q66/P55</f>
        <v>15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105</v>
      </c>
      <c r="F56" s="34" t="s">
        <v>106</v>
      </c>
      <c r="G56" s="33" t="s">
        <v>105</v>
      </c>
      <c r="I56" s="34" t="s">
        <v>106</v>
      </c>
      <c r="J56" s="33" t="s">
        <v>105</v>
      </c>
      <c r="L56" s="34" t="s">
        <v>106</v>
      </c>
      <c r="M56" s="33" t="s">
        <v>105</v>
      </c>
      <c r="O56" s="34" t="s">
        <v>106</v>
      </c>
      <c r="P56" s="33" t="s">
        <v>105</v>
      </c>
      <c r="R56" s="34" t="s">
        <v>106</v>
      </c>
    </row>
    <row r="57" spans="5:21" ht="12.75">
      <c r="E57" s="28" t="s">
        <v>107</v>
      </c>
      <c r="F57" s="1">
        <f>SUM(F3:F53)</f>
        <v>-300.0005</v>
      </c>
      <c r="H57" s="28" t="s">
        <v>107</v>
      </c>
      <c r="I57" s="1">
        <f>SUM(I3:I53)</f>
        <v>-300</v>
      </c>
      <c r="K57" s="28" t="s">
        <v>107</v>
      </c>
      <c r="L57" s="1">
        <f>SUM(L3:L53)</f>
        <v>-300</v>
      </c>
      <c r="N57" s="28" t="s">
        <v>107</v>
      </c>
      <c r="O57" s="1">
        <f>SUM(O3:O53)</f>
        <v>-300</v>
      </c>
      <c r="Q57" s="28" t="s">
        <v>107</v>
      </c>
      <c r="R57" s="1">
        <f>SUM(R3:R53)</f>
        <v>-300</v>
      </c>
      <c r="U57" s="19"/>
    </row>
    <row r="58" spans="2:21" ht="12.75">
      <c r="B58" s="29" t="s">
        <v>108</v>
      </c>
      <c r="C58" s="27">
        <f>SUM(C3:C53)</f>
        <v>1299.9995999999996</v>
      </c>
      <c r="E58" s="29"/>
      <c r="H58" s="29"/>
      <c r="K58" s="29"/>
      <c r="N58" s="29"/>
      <c r="Q58" s="29"/>
      <c r="U58" s="19"/>
    </row>
    <row r="59" spans="19:23" ht="12.75">
      <c r="S59" s="136" t="s">
        <v>8</v>
      </c>
      <c r="T59" s="136"/>
      <c r="U59" s="41">
        <f>SUM(U3:U53)</f>
        <v>1099.9990999999998</v>
      </c>
      <c r="W59" s="89">
        <f>U59</f>
        <v>1099.9990999999998</v>
      </c>
    </row>
    <row r="60" spans="4:20" ht="12.75" customHeight="1">
      <c r="D60" s="123" t="s">
        <v>117</v>
      </c>
      <c r="E60" s="124"/>
      <c r="F60" s="125"/>
      <c r="G60" s="123" t="s">
        <v>118</v>
      </c>
      <c r="H60" s="124"/>
      <c r="I60" s="125"/>
      <c r="J60" s="123" t="s">
        <v>119</v>
      </c>
      <c r="K60" s="124"/>
      <c r="L60" s="125"/>
      <c r="M60" s="123" t="s">
        <v>120</v>
      </c>
      <c r="N60" s="124"/>
      <c r="O60" s="125"/>
      <c r="P60" s="123" t="s">
        <v>121</v>
      </c>
      <c r="Q60" s="124"/>
      <c r="R60" s="125"/>
      <c r="S60" s="137"/>
      <c r="T60" s="137"/>
    </row>
    <row r="61" spans="4:20" ht="12.75">
      <c r="D61" s="126"/>
      <c r="E61" s="127"/>
      <c r="F61" s="128"/>
      <c r="G61" s="126"/>
      <c r="H61" s="127"/>
      <c r="I61" s="128"/>
      <c r="J61" s="126"/>
      <c r="K61" s="127"/>
      <c r="L61" s="128"/>
      <c r="M61" s="126"/>
      <c r="N61" s="127"/>
      <c r="O61" s="128"/>
      <c r="P61" s="126"/>
      <c r="Q61" s="127"/>
      <c r="R61" s="128"/>
      <c r="S61" s="137"/>
      <c r="T61" s="137"/>
    </row>
    <row r="62" spans="4:20" ht="12.75">
      <c r="D62" s="126"/>
      <c r="E62" s="127"/>
      <c r="F62" s="128"/>
      <c r="G62" s="126"/>
      <c r="H62" s="127"/>
      <c r="I62" s="128"/>
      <c r="J62" s="126"/>
      <c r="K62" s="127"/>
      <c r="L62" s="128"/>
      <c r="M62" s="126"/>
      <c r="N62" s="127"/>
      <c r="O62" s="128"/>
      <c r="P62" s="126"/>
      <c r="Q62" s="127"/>
      <c r="R62" s="128"/>
      <c r="S62" s="137"/>
      <c r="T62" s="137"/>
    </row>
    <row r="63" spans="4:20" ht="12.75">
      <c r="D63" s="126"/>
      <c r="E63" s="127"/>
      <c r="F63" s="128"/>
      <c r="G63" s="126"/>
      <c r="H63" s="127"/>
      <c r="I63" s="128"/>
      <c r="J63" s="126"/>
      <c r="K63" s="127"/>
      <c r="L63" s="128"/>
      <c r="M63" s="126"/>
      <c r="N63" s="127"/>
      <c r="O63" s="128"/>
      <c r="P63" s="126"/>
      <c r="Q63" s="127"/>
      <c r="R63" s="128"/>
      <c r="S63" s="137"/>
      <c r="T63" s="137"/>
    </row>
    <row r="64" spans="4:20" ht="12.75">
      <c r="D64" s="126"/>
      <c r="E64" s="127"/>
      <c r="F64" s="128"/>
      <c r="G64" s="126"/>
      <c r="H64" s="127"/>
      <c r="I64" s="128"/>
      <c r="J64" s="126"/>
      <c r="K64" s="127"/>
      <c r="L64" s="128"/>
      <c r="M64" s="126"/>
      <c r="N64" s="127"/>
      <c r="O64" s="128"/>
      <c r="P64" s="126"/>
      <c r="Q64" s="127"/>
      <c r="R64" s="128"/>
      <c r="S64" s="137"/>
      <c r="T64" s="137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112</v>
      </c>
      <c r="H68" s="39">
        <v>300</v>
      </c>
      <c r="I68" s="40"/>
      <c r="J68" s="85" t="s">
        <v>112</v>
      </c>
      <c r="K68" s="39">
        <v>300</v>
      </c>
      <c r="L68" s="40"/>
      <c r="M68" s="85" t="s">
        <v>112</v>
      </c>
      <c r="N68" s="39">
        <v>300</v>
      </c>
      <c r="O68" s="40"/>
      <c r="P68" s="85" t="s">
        <v>112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9"/>
      <c r="E74" s="129"/>
      <c r="F74" s="129"/>
      <c r="G74" s="129"/>
      <c r="H74" s="129"/>
      <c r="I74" s="129"/>
      <c r="J74" s="129" t="s">
        <v>127</v>
      </c>
      <c r="K74" s="129"/>
      <c r="L74" s="129"/>
      <c r="M74" s="129"/>
      <c r="N74" s="129"/>
      <c r="O74" s="129"/>
      <c r="P74" s="129"/>
      <c r="Q74" s="129"/>
      <c r="R74" s="129"/>
    </row>
    <row r="75" spans="4:18" ht="16.5" customHeight="1"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4:18" ht="16.5" customHeight="1"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4:18" ht="14.25" customHeight="1">
      <c r="D77" s="129"/>
      <c r="E77" s="129"/>
      <c r="F77" s="129"/>
      <c r="G77" s="129" t="s">
        <v>123</v>
      </c>
      <c r="H77" s="129"/>
      <c r="I77" s="129"/>
      <c r="J77" s="129" t="s">
        <v>126</v>
      </c>
      <c r="K77" s="129"/>
      <c r="L77" s="129"/>
      <c r="M77" s="129"/>
      <c r="N77" s="129"/>
      <c r="O77" s="129"/>
      <c r="P77" s="129"/>
      <c r="Q77" s="129"/>
      <c r="R77" s="129"/>
    </row>
    <row r="78" spans="4:18" ht="12.75"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4:18" ht="14.25" customHeight="1"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4:17" ht="12.75">
      <c r="D80" s="130" t="s">
        <v>113</v>
      </c>
      <c r="E80" s="131"/>
      <c r="G80" s="130" t="s">
        <v>113</v>
      </c>
      <c r="H80" s="131"/>
      <c r="J80" s="130" t="s">
        <v>113</v>
      </c>
      <c r="K80" s="131"/>
      <c r="M80" s="130" t="s">
        <v>113</v>
      </c>
      <c r="N80" s="131"/>
      <c r="P80" s="130" t="s">
        <v>113</v>
      </c>
      <c r="Q80" s="13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30" t="s">
        <v>114</v>
      </c>
      <c r="E87" s="131"/>
      <c r="G87" s="130" t="s">
        <v>114</v>
      </c>
      <c r="H87" s="131"/>
      <c r="J87" s="130" t="s">
        <v>114</v>
      </c>
      <c r="K87" s="131"/>
      <c r="M87" s="130" t="s">
        <v>114</v>
      </c>
      <c r="N87" s="131"/>
      <c r="P87" s="130" t="s">
        <v>114</v>
      </c>
      <c r="Q87" s="131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 t="s">
        <v>122</v>
      </c>
      <c r="J89" s="109"/>
      <c r="M89" s="109"/>
      <c r="P89" s="109"/>
    </row>
    <row r="95" spans="4:18" ht="12.75" customHeight="1">
      <c r="D95" s="138" t="s">
        <v>115</v>
      </c>
      <c r="E95" s="138"/>
      <c r="F95" s="138"/>
      <c r="G95" s="138" t="s">
        <v>115</v>
      </c>
      <c r="H95" s="138"/>
      <c r="I95" s="138"/>
      <c r="J95" s="138" t="s">
        <v>115</v>
      </c>
      <c r="K95" s="138"/>
      <c r="L95" s="138"/>
      <c r="M95" s="138" t="s">
        <v>115</v>
      </c>
      <c r="N95" s="138"/>
      <c r="O95" s="138"/>
      <c r="P95" s="138" t="s">
        <v>115</v>
      </c>
      <c r="Q95" s="138"/>
      <c r="R95" s="138"/>
    </row>
    <row r="96" spans="4:18" ht="12.75"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</row>
    <row r="97" spans="4:18" ht="12.75"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 t="s">
        <v>124</v>
      </c>
      <c r="K99" s="28" t="s">
        <v>125</v>
      </c>
      <c r="L99" s="42"/>
      <c r="M99" s="83" t="s">
        <v>128</v>
      </c>
      <c r="N99" s="28"/>
      <c r="O99" s="42"/>
      <c r="P99" s="83"/>
      <c r="Q99" s="28"/>
      <c r="R99" s="42"/>
    </row>
    <row r="102" spans="4:18" ht="12.75">
      <c r="D102" s="132" t="s">
        <v>116</v>
      </c>
      <c r="E102" s="131"/>
      <c r="F102" s="131"/>
      <c r="G102" s="132" t="s">
        <v>116</v>
      </c>
      <c r="H102" s="131"/>
      <c r="I102" s="131"/>
      <c r="J102" s="132" t="s">
        <v>116</v>
      </c>
      <c r="K102" s="131"/>
      <c r="L102" s="131"/>
      <c r="M102" s="132" t="s">
        <v>116</v>
      </c>
      <c r="N102" s="131"/>
      <c r="O102" s="131"/>
      <c r="P102" s="132" t="s">
        <v>116</v>
      </c>
      <c r="Q102" s="131"/>
      <c r="R102" s="131"/>
    </row>
    <row r="103" spans="4:18" ht="12.75"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</row>
    <row r="104" spans="7:12" ht="12.75">
      <c r="G104" s="28"/>
      <c r="K104" s="130"/>
      <c r="L104" s="130"/>
    </row>
    <row r="105" spans="10:12" ht="12.75">
      <c r="J105" s="28"/>
      <c r="K105" s="130"/>
      <c r="L105" s="131"/>
    </row>
    <row r="106" spans="10:12" ht="12.75">
      <c r="J106" s="28"/>
      <c r="K106" s="130"/>
      <c r="L106" s="131"/>
    </row>
    <row r="107" spans="11:12" ht="12.75">
      <c r="K107" s="130"/>
      <c r="L107" s="131"/>
    </row>
    <row r="108" spans="10:12" ht="12.75">
      <c r="J108" s="28"/>
      <c r="K108" s="130"/>
      <c r="L108" s="131"/>
    </row>
    <row r="109" spans="10:12" ht="12.75">
      <c r="J109" s="28"/>
      <c r="K109" s="130"/>
      <c r="L109" s="131"/>
    </row>
    <row r="110" spans="10:12" ht="12.75">
      <c r="J110" s="28"/>
      <c r="K110" s="130"/>
      <c r="L110" s="131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Q7" sqref="Q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3">
        <v>40636</v>
      </c>
      <c r="E1" s="134"/>
      <c r="F1" s="135"/>
      <c r="G1" s="16"/>
      <c r="H1" s="24">
        <v>40643</v>
      </c>
      <c r="I1" s="17"/>
      <c r="J1" s="30"/>
      <c r="K1" s="24">
        <v>40650</v>
      </c>
      <c r="L1" s="31"/>
      <c r="M1" s="16"/>
      <c r="N1" s="24">
        <v>40657</v>
      </c>
      <c r="O1" s="17"/>
      <c r="P1" s="16"/>
      <c r="Q1" s="24">
        <v>40665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'2011年3月'!U3</f>
        <v>99.11670000000001</v>
      </c>
      <c r="D3" s="50">
        <v>1</v>
      </c>
      <c r="E3" s="51"/>
      <c r="F3" s="52">
        <f>-16.3889*D3</f>
        <v>-16.3889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-8.1081*J3</f>
        <v>-8.1081</v>
      </c>
      <c r="M3" s="50">
        <v>1</v>
      </c>
      <c r="N3" s="51"/>
      <c r="O3" s="52">
        <f>-8.1522*M3</f>
        <v>-8.1522</v>
      </c>
      <c r="P3" s="90">
        <v>1</v>
      </c>
      <c r="Q3" s="99"/>
      <c r="R3" s="52">
        <f>-15.5263*P3</f>
        <v>-15.5263</v>
      </c>
      <c r="S3" s="50"/>
      <c r="T3" s="53"/>
      <c r="U3" s="77">
        <f aca="true" t="shared" si="0" ref="U3:U34">C3+E3+F3+H3+I3+K3+L3+N3+O3+T3+Q3+R3</f>
        <v>35.9412</v>
      </c>
      <c r="W3" s="89"/>
    </row>
    <row r="4" spans="1:23" ht="12.75">
      <c r="A4" s="2">
        <v>2</v>
      </c>
      <c r="B4" s="76" t="s">
        <v>3</v>
      </c>
      <c r="C4" s="49">
        <f>'2011年3月'!U4</f>
        <v>21.943499999999986</v>
      </c>
      <c r="D4" s="50">
        <v>1</v>
      </c>
      <c r="E4" s="51"/>
      <c r="F4" s="52">
        <f aca="true" t="shared" si="1" ref="F4:F53">-16.3889*D4</f>
        <v>-16.3889</v>
      </c>
      <c r="G4" s="50">
        <v>1</v>
      </c>
      <c r="H4" s="51">
        <v>100</v>
      </c>
      <c r="I4" s="52">
        <f aca="true" t="shared" si="2" ref="I4:I53">-15*G4</f>
        <v>-15</v>
      </c>
      <c r="J4" s="50">
        <v>1</v>
      </c>
      <c r="K4" s="51"/>
      <c r="L4" s="52">
        <f aca="true" t="shared" si="3" ref="L4:L53">-8.1081*J4</f>
        <v>-8.1081</v>
      </c>
      <c r="M4" s="50">
        <v>1</v>
      </c>
      <c r="N4" s="51"/>
      <c r="O4" s="52">
        <f aca="true" t="shared" si="4" ref="O4:O53">-8.1522*M4</f>
        <v>-8.1522</v>
      </c>
      <c r="P4" s="90"/>
      <c r="Q4" s="99"/>
      <c r="R4" s="52">
        <f aca="true" t="shared" si="5" ref="R4:R53">-15.5263*P4</f>
        <v>0</v>
      </c>
      <c r="S4" s="54"/>
      <c r="T4" s="53"/>
      <c r="U4" s="77">
        <f t="shared" si="0"/>
        <v>74.29429999999999</v>
      </c>
      <c r="W4" s="89"/>
    </row>
    <row r="5" spans="1:23" ht="12.75">
      <c r="A5" s="2">
        <v>3</v>
      </c>
      <c r="B5" s="78"/>
      <c r="C5" s="49">
        <f>'2011年3月'!U5</f>
        <v>0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0</v>
      </c>
      <c r="W5" s="89"/>
    </row>
    <row r="6" spans="1:23" ht="12.75">
      <c r="A6" s="2">
        <v>4</v>
      </c>
      <c r="B6" s="79" t="s">
        <v>69</v>
      </c>
      <c r="C6" s="55">
        <f>'2011年3月'!U6</f>
        <v>41.134299999999996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-8.1081</v>
      </c>
      <c r="M6" s="60">
        <v>1</v>
      </c>
      <c r="N6" s="57"/>
      <c r="O6" s="58">
        <f t="shared" si="4"/>
        <v>-8.1522</v>
      </c>
      <c r="P6" s="91"/>
      <c r="Q6" s="100"/>
      <c r="R6" s="58">
        <f t="shared" si="5"/>
        <v>0</v>
      </c>
      <c r="S6" s="60"/>
      <c r="T6" s="59"/>
      <c r="U6" s="77">
        <f t="shared" si="0"/>
        <v>24.873999999999995</v>
      </c>
      <c r="W6" s="89"/>
    </row>
    <row r="7" spans="1:23" ht="12.75">
      <c r="A7" s="2">
        <v>5</v>
      </c>
      <c r="B7" s="79" t="s">
        <v>70</v>
      </c>
      <c r="C7" s="55">
        <f>'2011年3月'!U7</f>
        <v>12.715900000000001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-8.1081</v>
      </c>
      <c r="M7" s="56">
        <v>1</v>
      </c>
      <c r="N7" s="57"/>
      <c r="O7" s="58">
        <f t="shared" si="4"/>
        <v>-8.1522</v>
      </c>
      <c r="P7" s="92"/>
      <c r="Q7" s="101"/>
      <c r="R7" s="58">
        <f t="shared" si="5"/>
        <v>0</v>
      </c>
      <c r="S7" s="56"/>
      <c r="T7" s="59"/>
      <c r="U7" s="77">
        <f t="shared" si="0"/>
        <v>-3.5443999999999996</v>
      </c>
      <c r="W7" s="89"/>
    </row>
    <row r="8" spans="1:23" ht="12.75">
      <c r="A8" s="2">
        <v>6</v>
      </c>
      <c r="B8" s="79"/>
      <c r="C8" s="55">
        <f>'2011年3月'!U8</f>
        <v>0</v>
      </c>
      <c r="D8" s="56"/>
      <c r="E8" s="57"/>
      <c r="F8" s="58">
        <f t="shared" si="1"/>
        <v>0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/>
      <c r="N8" s="57"/>
      <c r="O8" s="58">
        <f t="shared" si="4"/>
        <v>0</v>
      </c>
      <c r="P8" s="92"/>
      <c r="Q8" s="101"/>
      <c r="R8" s="58">
        <f t="shared" si="5"/>
        <v>0</v>
      </c>
      <c r="S8" s="60"/>
      <c r="T8" s="59"/>
      <c r="U8" s="77">
        <f t="shared" si="0"/>
        <v>0</v>
      </c>
      <c r="W8" s="89"/>
    </row>
    <row r="9" spans="1:23" ht="12.75">
      <c r="A9" s="2">
        <v>7</v>
      </c>
      <c r="B9" s="82" t="s">
        <v>71</v>
      </c>
      <c r="C9" s="67">
        <f>'2011年3月'!U9</f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129</v>
      </c>
      <c r="C10" s="67">
        <f>'2011年3月'!U10</f>
        <v>35.713599999999985</v>
      </c>
      <c r="D10" s="72">
        <v>1</v>
      </c>
      <c r="E10" s="69"/>
      <c r="F10" s="70">
        <f t="shared" si="1"/>
        <v>-16.3889</v>
      </c>
      <c r="G10" s="72">
        <v>1</v>
      </c>
      <c r="H10" s="69">
        <v>100</v>
      </c>
      <c r="I10" s="70">
        <f t="shared" si="2"/>
        <v>-15</v>
      </c>
      <c r="J10" s="72">
        <v>1</v>
      </c>
      <c r="K10" s="69"/>
      <c r="L10" s="70">
        <f t="shared" si="3"/>
        <v>-8.1081</v>
      </c>
      <c r="M10" s="72">
        <v>1</v>
      </c>
      <c r="N10" s="69"/>
      <c r="O10" s="70">
        <f t="shared" si="4"/>
        <v>-8.1522</v>
      </c>
      <c r="P10" s="94">
        <v>1</v>
      </c>
      <c r="Q10" s="103"/>
      <c r="R10" s="70">
        <f t="shared" si="5"/>
        <v>-15.5263</v>
      </c>
      <c r="S10" s="72"/>
      <c r="T10" s="71"/>
      <c r="U10" s="77">
        <f t="shared" si="0"/>
        <v>72.53809999999997</v>
      </c>
      <c r="W10" s="89"/>
    </row>
    <row r="11" spans="1:23" ht="12.75">
      <c r="A11" s="2">
        <v>9</v>
      </c>
      <c r="B11" s="82" t="s">
        <v>130</v>
      </c>
      <c r="C11" s="67">
        <f>'2011年3月'!U11</f>
        <v>61.203599999999994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>
        <v>1</v>
      </c>
      <c r="K11" s="69"/>
      <c r="L11" s="70">
        <f t="shared" si="3"/>
        <v>-8.1081</v>
      </c>
      <c r="M11" s="68">
        <v>1</v>
      </c>
      <c r="N11" s="69"/>
      <c r="O11" s="70">
        <f t="shared" si="4"/>
        <v>-8.1522</v>
      </c>
      <c r="P11" s="93">
        <v>1</v>
      </c>
      <c r="Q11" s="102"/>
      <c r="R11" s="70">
        <f t="shared" si="5"/>
        <v>-15.5263</v>
      </c>
      <c r="S11" s="68"/>
      <c r="T11" s="71"/>
      <c r="U11" s="77">
        <f t="shared" si="0"/>
        <v>29.416999999999994</v>
      </c>
      <c r="W11" s="89"/>
    </row>
    <row r="12" spans="1:23" ht="12.75">
      <c r="A12" s="2">
        <v>10</v>
      </c>
      <c r="B12" s="80" t="s">
        <v>74</v>
      </c>
      <c r="C12" s="61">
        <f>'2011年3月'!U12</f>
        <v>7.105699999999985</v>
      </c>
      <c r="D12" s="62">
        <v>1</v>
      </c>
      <c r="E12" s="63">
        <v>100</v>
      </c>
      <c r="F12" s="64">
        <f t="shared" si="1"/>
        <v>-16.3889</v>
      </c>
      <c r="G12" s="62">
        <v>1</v>
      </c>
      <c r="H12" s="63"/>
      <c r="I12" s="64">
        <f t="shared" si="2"/>
        <v>-15</v>
      </c>
      <c r="J12" s="62">
        <v>1</v>
      </c>
      <c r="K12" s="63"/>
      <c r="L12" s="64">
        <f t="shared" si="3"/>
        <v>-8.1081</v>
      </c>
      <c r="M12" s="62">
        <v>1</v>
      </c>
      <c r="N12" s="63"/>
      <c r="O12" s="64">
        <f t="shared" si="4"/>
        <v>-8.1522</v>
      </c>
      <c r="P12" s="95">
        <v>1</v>
      </c>
      <c r="Q12" s="104"/>
      <c r="R12" s="64">
        <f t="shared" si="5"/>
        <v>-15.5263</v>
      </c>
      <c r="S12" s="62"/>
      <c r="T12" s="66"/>
      <c r="U12" s="77">
        <f t="shared" si="0"/>
        <v>43.93019999999997</v>
      </c>
      <c r="W12" s="89"/>
    </row>
    <row r="13" spans="1:23" ht="12.75">
      <c r="A13" s="2">
        <v>11</v>
      </c>
      <c r="B13" s="80" t="s">
        <v>131</v>
      </c>
      <c r="C13" s="61">
        <f>'2011年3月'!U13</f>
        <v>38.945299999999996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-8.1081</v>
      </c>
      <c r="M13" s="62">
        <v>1</v>
      </c>
      <c r="N13" s="63"/>
      <c r="O13" s="64">
        <f t="shared" si="4"/>
        <v>-8.1522</v>
      </c>
      <c r="P13" s="95"/>
      <c r="Q13" s="104"/>
      <c r="R13" s="64">
        <f t="shared" si="5"/>
        <v>0</v>
      </c>
      <c r="S13" s="65"/>
      <c r="T13" s="66"/>
      <c r="U13" s="77">
        <f t="shared" si="0"/>
        <v>22.684999999999995</v>
      </c>
      <c r="W13" s="89"/>
    </row>
    <row r="14" spans="1:23" ht="12.75">
      <c r="A14" s="2">
        <v>12</v>
      </c>
      <c r="B14" s="80" t="s">
        <v>132</v>
      </c>
      <c r="C14" s="61">
        <f>'2011年3月'!U14</f>
        <v>19.790699999999998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-8.1081</v>
      </c>
      <c r="M14" s="62">
        <v>1</v>
      </c>
      <c r="N14" s="63"/>
      <c r="O14" s="64">
        <f t="shared" si="4"/>
        <v>-8.1522</v>
      </c>
      <c r="P14" s="95"/>
      <c r="Q14" s="104"/>
      <c r="R14" s="64">
        <f t="shared" si="5"/>
        <v>0</v>
      </c>
      <c r="S14" s="62"/>
      <c r="T14" s="66"/>
      <c r="U14" s="77">
        <f t="shared" si="0"/>
        <v>3.5303999999999967</v>
      </c>
      <c r="W14" s="89"/>
    </row>
    <row r="15" spans="1:23" ht="12.75">
      <c r="A15" s="2">
        <v>13</v>
      </c>
      <c r="B15" s="81" t="s">
        <v>77</v>
      </c>
      <c r="C15" s="43">
        <f>'2011年3月'!U15</f>
        <v>71.6558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-8.1081</v>
      </c>
      <c r="M15" s="44">
        <v>1</v>
      </c>
      <c r="N15" s="45"/>
      <c r="O15" s="46">
        <f t="shared" si="4"/>
        <v>-8.1522</v>
      </c>
      <c r="P15" s="96"/>
      <c r="Q15" s="105"/>
      <c r="R15" s="46">
        <f t="shared" si="5"/>
        <v>0</v>
      </c>
      <c r="S15" s="48"/>
      <c r="T15" s="47"/>
      <c r="U15" s="77">
        <f t="shared" si="0"/>
        <v>55.3955</v>
      </c>
      <c r="W15" s="89"/>
    </row>
    <row r="16" spans="1:23" ht="12.75">
      <c r="A16" s="2">
        <v>14</v>
      </c>
      <c r="B16" s="81" t="s">
        <v>133</v>
      </c>
      <c r="C16" s="43">
        <f>'2011年3月'!U16</f>
        <v>-16.822200000000013</v>
      </c>
      <c r="D16" s="44">
        <v>1</v>
      </c>
      <c r="E16" s="45"/>
      <c r="F16" s="46">
        <f t="shared" si="1"/>
        <v>-16.3889</v>
      </c>
      <c r="G16" s="44">
        <v>1</v>
      </c>
      <c r="H16" s="45">
        <v>100</v>
      </c>
      <c r="I16" s="46">
        <f t="shared" si="2"/>
        <v>-15</v>
      </c>
      <c r="J16" s="44">
        <v>1</v>
      </c>
      <c r="K16" s="45"/>
      <c r="L16" s="46">
        <f t="shared" si="3"/>
        <v>-8.1081</v>
      </c>
      <c r="M16" s="44">
        <v>1</v>
      </c>
      <c r="N16" s="45"/>
      <c r="O16" s="46">
        <f t="shared" si="4"/>
        <v>-8.1522</v>
      </c>
      <c r="P16" s="96">
        <v>1</v>
      </c>
      <c r="Q16" s="105"/>
      <c r="R16" s="46">
        <f t="shared" si="5"/>
        <v>-15.5263</v>
      </c>
      <c r="S16" s="44"/>
      <c r="T16" s="47"/>
      <c r="U16" s="77">
        <f t="shared" si="0"/>
        <v>20.002299999999984</v>
      </c>
      <c r="W16" s="89"/>
    </row>
    <row r="17" spans="1:23" ht="12.75">
      <c r="A17" s="2">
        <v>15</v>
      </c>
      <c r="B17" s="81"/>
      <c r="C17" s="43">
        <f>'2011年3月'!U17</f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>
        <f t="shared" si="5"/>
        <v>0</v>
      </c>
      <c r="S17" s="48"/>
      <c r="T17" s="47"/>
      <c r="U17" s="77">
        <f t="shared" si="0"/>
        <v>0</v>
      </c>
      <c r="W17" s="89"/>
    </row>
    <row r="18" spans="1:23" ht="12.75">
      <c r="A18" s="2">
        <v>16</v>
      </c>
      <c r="B18" s="78" t="s">
        <v>79</v>
      </c>
      <c r="C18" s="49">
        <f>'2011年3月'!U18</f>
        <v>-58.79800000000001</v>
      </c>
      <c r="D18" s="50">
        <v>1</v>
      </c>
      <c r="E18" s="51"/>
      <c r="F18" s="52">
        <f t="shared" si="1"/>
        <v>-16.3889</v>
      </c>
      <c r="G18" s="50"/>
      <c r="H18" s="51"/>
      <c r="I18" s="52">
        <f t="shared" si="2"/>
        <v>0</v>
      </c>
      <c r="J18" s="50">
        <v>1</v>
      </c>
      <c r="K18" s="51"/>
      <c r="L18" s="52">
        <f t="shared" si="3"/>
        <v>-8.1081</v>
      </c>
      <c r="M18" s="50">
        <v>1</v>
      </c>
      <c r="N18" s="51"/>
      <c r="O18" s="52">
        <f t="shared" si="4"/>
        <v>-8.1522</v>
      </c>
      <c r="P18" s="90">
        <v>1</v>
      </c>
      <c r="Q18" s="99">
        <v>190</v>
      </c>
      <c r="R18" s="52">
        <f t="shared" si="5"/>
        <v>-15.5263</v>
      </c>
      <c r="S18" s="50"/>
      <c r="T18" s="53"/>
      <c r="U18" s="77">
        <f t="shared" si="0"/>
        <v>83.02649999999998</v>
      </c>
      <c r="W18" s="89"/>
    </row>
    <row r="19" spans="1:23" ht="12.75">
      <c r="A19" s="2">
        <v>17</v>
      </c>
      <c r="B19" s="78" t="s">
        <v>67</v>
      </c>
      <c r="C19" s="49">
        <f>'2011年3月'!U19</f>
        <v>21.92609999999999</v>
      </c>
      <c r="D19" s="50">
        <v>1</v>
      </c>
      <c r="E19" s="51"/>
      <c r="F19" s="52">
        <f t="shared" si="1"/>
        <v>-16.3889</v>
      </c>
      <c r="G19" s="50">
        <v>1</v>
      </c>
      <c r="H19" s="51">
        <v>100</v>
      </c>
      <c r="I19" s="52">
        <f t="shared" si="2"/>
        <v>-15</v>
      </c>
      <c r="J19" s="50">
        <v>1</v>
      </c>
      <c r="K19" s="51"/>
      <c r="L19" s="52">
        <f t="shared" si="3"/>
        <v>-8.1081</v>
      </c>
      <c r="M19" s="50">
        <v>1</v>
      </c>
      <c r="N19" s="51"/>
      <c r="O19" s="52">
        <f t="shared" si="4"/>
        <v>-8.1522</v>
      </c>
      <c r="P19" s="90">
        <v>1</v>
      </c>
      <c r="Q19" s="99"/>
      <c r="R19" s="52">
        <f t="shared" si="5"/>
        <v>-15.5263</v>
      </c>
      <c r="S19" s="54"/>
      <c r="T19" s="53"/>
      <c r="U19" s="77">
        <f t="shared" si="0"/>
        <v>58.750599999999984</v>
      </c>
      <c r="W19" s="89"/>
    </row>
    <row r="20" spans="1:23" ht="12.75">
      <c r="A20" s="2">
        <v>18</v>
      </c>
      <c r="B20" s="78" t="s">
        <v>134</v>
      </c>
      <c r="C20" s="49">
        <f>'2011年3月'!U20</f>
        <v>62.846900000000005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-8.1081</v>
      </c>
      <c r="M20" s="50">
        <v>1</v>
      </c>
      <c r="N20" s="51"/>
      <c r="O20" s="52">
        <f t="shared" si="4"/>
        <v>-8.1522</v>
      </c>
      <c r="P20" s="90"/>
      <c r="Q20" s="99"/>
      <c r="R20" s="52">
        <f t="shared" si="5"/>
        <v>0</v>
      </c>
      <c r="S20" s="50"/>
      <c r="T20" s="53"/>
      <c r="U20" s="77">
        <f t="shared" si="0"/>
        <v>46.586600000000004</v>
      </c>
      <c r="W20" s="89"/>
    </row>
    <row r="21" spans="1:23" ht="12.75">
      <c r="A21" s="2">
        <v>19</v>
      </c>
      <c r="B21" s="79" t="s">
        <v>82</v>
      </c>
      <c r="C21" s="55">
        <f>'2011年3月'!U21</f>
        <v>49.72569999999999</v>
      </c>
      <c r="D21" s="56">
        <v>1</v>
      </c>
      <c r="E21" s="57"/>
      <c r="F21" s="58">
        <f t="shared" si="1"/>
        <v>-16.3889</v>
      </c>
      <c r="G21" s="56">
        <v>1</v>
      </c>
      <c r="H21" s="57"/>
      <c r="I21" s="58">
        <f t="shared" si="2"/>
        <v>-15</v>
      </c>
      <c r="J21" s="56">
        <v>1</v>
      </c>
      <c r="K21" s="57"/>
      <c r="L21" s="58">
        <f t="shared" si="3"/>
        <v>-8.1081</v>
      </c>
      <c r="M21" s="56">
        <v>1</v>
      </c>
      <c r="N21" s="57">
        <v>100</v>
      </c>
      <c r="O21" s="58">
        <f t="shared" si="4"/>
        <v>-8.1522</v>
      </c>
      <c r="P21" s="92">
        <v>1</v>
      </c>
      <c r="Q21" s="101"/>
      <c r="R21" s="58">
        <f t="shared" si="5"/>
        <v>-15.5263</v>
      </c>
      <c r="S21" s="60"/>
      <c r="T21" s="59"/>
      <c r="U21" s="77">
        <f t="shared" si="0"/>
        <v>86.55019999999998</v>
      </c>
      <c r="W21" s="89"/>
    </row>
    <row r="22" spans="1:23" ht="12.75">
      <c r="A22" s="2">
        <v>20</v>
      </c>
      <c r="B22" s="79"/>
      <c r="C22" s="55">
        <f>'2011年3月'!U22</f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92"/>
      <c r="Q22" s="101"/>
      <c r="R22" s="58">
        <f t="shared" si="5"/>
        <v>0</v>
      </c>
      <c r="S22" s="56"/>
      <c r="T22" s="59"/>
      <c r="U22" s="77">
        <f t="shared" si="0"/>
        <v>0</v>
      </c>
      <c r="W22" s="89"/>
    </row>
    <row r="23" spans="1:23" ht="12.75">
      <c r="A23" s="2">
        <v>21</v>
      </c>
      <c r="B23" s="79" t="s">
        <v>128</v>
      </c>
      <c r="C23" s="55">
        <f>'2011年3月'!U23</f>
        <v>97.5216</v>
      </c>
      <c r="D23" s="56">
        <v>1</v>
      </c>
      <c r="E23" s="57"/>
      <c r="F23" s="58">
        <f t="shared" si="1"/>
        <v>-16.3889</v>
      </c>
      <c r="G23" s="56">
        <v>1</v>
      </c>
      <c r="H23" s="57"/>
      <c r="I23" s="58">
        <f t="shared" si="2"/>
        <v>-15</v>
      </c>
      <c r="J23" s="56">
        <v>1</v>
      </c>
      <c r="K23" s="57"/>
      <c r="L23" s="58">
        <f t="shared" si="3"/>
        <v>-8.1081</v>
      </c>
      <c r="M23" s="56">
        <v>1</v>
      </c>
      <c r="N23" s="57"/>
      <c r="O23" s="58">
        <f t="shared" si="4"/>
        <v>-8.1522</v>
      </c>
      <c r="P23" s="92">
        <v>1</v>
      </c>
      <c r="Q23" s="101"/>
      <c r="R23" s="58">
        <f t="shared" si="5"/>
        <v>-15.5263</v>
      </c>
      <c r="S23" s="60"/>
      <c r="T23" s="59"/>
      <c r="U23" s="77">
        <f t="shared" si="0"/>
        <v>34.3461</v>
      </c>
      <c r="W23" s="89"/>
    </row>
    <row r="24" spans="1:23" ht="12.75">
      <c r="A24" s="2">
        <v>22</v>
      </c>
      <c r="B24" s="82" t="s">
        <v>135</v>
      </c>
      <c r="C24" s="67">
        <f>'2011年3月'!U24</f>
        <v>65.17949999999999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-15</v>
      </c>
      <c r="J24" s="68">
        <v>1</v>
      </c>
      <c r="K24" s="69"/>
      <c r="L24" s="70">
        <f t="shared" si="3"/>
        <v>-8.1081</v>
      </c>
      <c r="M24" s="68">
        <v>1</v>
      </c>
      <c r="N24" s="69"/>
      <c r="O24" s="70">
        <f t="shared" si="4"/>
        <v>-8.1522</v>
      </c>
      <c r="P24" s="93">
        <v>1</v>
      </c>
      <c r="Q24" s="102"/>
      <c r="R24" s="70">
        <f t="shared" si="5"/>
        <v>-15.5263</v>
      </c>
      <c r="S24" s="68"/>
      <c r="T24" s="71"/>
      <c r="U24" s="77">
        <f t="shared" si="0"/>
        <v>18.39289999999999</v>
      </c>
      <c r="W24" s="89"/>
    </row>
    <row r="25" spans="1:23" ht="12.75">
      <c r="A25" s="2">
        <v>23</v>
      </c>
      <c r="B25" s="82" t="s">
        <v>136</v>
      </c>
      <c r="C25" s="67">
        <f>'2011年3月'!U25</f>
        <v>-15.223100000000002</v>
      </c>
      <c r="D25" s="68">
        <v>1</v>
      </c>
      <c r="E25" s="69">
        <v>100</v>
      </c>
      <c r="F25" s="70">
        <f t="shared" si="1"/>
        <v>-16.3889</v>
      </c>
      <c r="G25" s="68">
        <v>1</v>
      </c>
      <c r="H25" s="69"/>
      <c r="I25" s="70">
        <f t="shared" si="2"/>
        <v>-15</v>
      </c>
      <c r="J25" s="68">
        <v>1</v>
      </c>
      <c r="K25" s="69"/>
      <c r="L25" s="70">
        <f t="shared" si="3"/>
        <v>-8.1081</v>
      </c>
      <c r="M25" s="68">
        <v>1</v>
      </c>
      <c r="N25" s="69"/>
      <c r="O25" s="70">
        <f t="shared" si="4"/>
        <v>-8.1522</v>
      </c>
      <c r="P25" s="93">
        <v>1</v>
      </c>
      <c r="Q25" s="102"/>
      <c r="R25" s="70">
        <f t="shared" si="5"/>
        <v>-15.5263</v>
      </c>
      <c r="S25" s="68"/>
      <c r="T25" s="71"/>
      <c r="U25" s="77">
        <f t="shared" si="0"/>
        <v>21.601400000000005</v>
      </c>
      <c r="W25" s="89"/>
    </row>
    <row r="26" spans="1:23" ht="12.75">
      <c r="A26" s="2">
        <v>24</v>
      </c>
      <c r="B26" s="82" t="s">
        <v>86</v>
      </c>
      <c r="C26" s="67">
        <f>'2011年3月'!U26</f>
        <v>17.03779999999999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>
        <v>1</v>
      </c>
      <c r="K26" s="69"/>
      <c r="L26" s="70">
        <f t="shared" si="3"/>
        <v>-8.1081</v>
      </c>
      <c r="M26" s="68">
        <v>1</v>
      </c>
      <c r="N26" s="69"/>
      <c r="O26" s="70">
        <f t="shared" si="4"/>
        <v>-8.1522</v>
      </c>
      <c r="P26" s="93"/>
      <c r="Q26" s="102"/>
      <c r="R26" s="70">
        <f t="shared" si="5"/>
        <v>0</v>
      </c>
      <c r="S26" s="72"/>
      <c r="T26" s="71"/>
      <c r="U26" s="77">
        <f t="shared" si="0"/>
        <v>0.7774999999999892</v>
      </c>
      <c r="W26" s="89"/>
    </row>
    <row r="27" spans="1:23" ht="12.75">
      <c r="A27" s="2">
        <v>25</v>
      </c>
      <c r="B27" s="80" t="s">
        <v>137</v>
      </c>
      <c r="C27" s="61">
        <f>'2011年3月'!U27</f>
        <v>-31.549699999999998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>
        <v>1</v>
      </c>
      <c r="K27" s="74"/>
      <c r="L27" s="64">
        <f t="shared" si="3"/>
        <v>-8.1081</v>
      </c>
      <c r="M27" s="62">
        <v>1</v>
      </c>
      <c r="N27" s="74"/>
      <c r="O27" s="64">
        <f t="shared" si="4"/>
        <v>-8.1522</v>
      </c>
      <c r="P27" s="95"/>
      <c r="Q27" s="104"/>
      <c r="R27" s="64">
        <f t="shared" si="5"/>
        <v>0</v>
      </c>
      <c r="S27" s="62"/>
      <c r="T27" s="66"/>
      <c r="U27" s="77">
        <f t="shared" si="0"/>
        <v>-47.809999999999995</v>
      </c>
      <c r="W27" s="89"/>
    </row>
    <row r="28" spans="1:23" ht="12.75">
      <c r="A28" s="2">
        <v>26</v>
      </c>
      <c r="B28" s="80" t="s">
        <v>68</v>
      </c>
      <c r="C28" s="61">
        <f>'2011年3月'!U28</f>
        <v>31.153400000000005</v>
      </c>
      <c r="D28" s="65"/>
      <c r="E28" s="74"/>
      <c r="F28" s="64">
        <f t="shared" si="1"/>
        <v>0</v>
      </c>
      <c r="G28" s="65">
        <v>1</v>
      </c>
      <c r="H28" s="74"/>
      <c r="I28" s="64">
        <f t="shared" si="2"/>
        <v>-15</v>
      </c>
      <c r="J28" s="65">
        <v>1</v>
      </c>
      <c r="K28" s="74"/>
      <c r="L28" s="64">
        <f t="shared" si="3"/>
        <v>-8.1081</v>
      </c>
      <c r="M28" s="65">
        <v>1</v>
      </c>
      <c r="N28" s="74"/>
      <c r="O28" s="64">
        <f t="shared" si="4"/>
        <v>-8.1522</v>
      </c>
      <c r="P28" s="97">
        <v>1</v>
      </c>
      <c r="Q28" s="106"/>
      <c r="R28" s="64">
        <f>-15.5263*P28-5</f>
        <v>-20.5263</v>
      </c>
      <c r="S28" s="65"/>
      <c r="T28" s="66"/>
      <c r="U28" s="77">
        <f t="shared" si="0"/>
        <v>-20.633199999999995</v>
      </c>
      <c r="W28" s="89"/>
    </row>
    <row r="29" spans="1:23" ht="12.75">
      <c r="A29" s="2">
        <v>27</v>
      </c>
      <c r="B29" s="80" t="s">
        <v>88</v>
      </c>
      <c r="C29" s="61">
        <f>'2011年3月'!U29</f>
        <v>15.444199999999999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-8.1081</v>
      </c>
      <c r="M29" s="62">
        <v>1</v>
      </c>
      <c r="N29" s="63"/>
      <c r="O29" s="64">
        <v>-7.3361</v>
      </c>
      <c r="P29" s="95"/>
      <c r="Q29" s="104"/>
      <c r="R29" s="64">
        <f t="shared" si="5"/>
        <v>0</v>
      </c>
      <c r="S29" s="62"/>
      <c r="T29" s="66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138</v>
      </c>
      <c r="C30" s="43">
        <f>'2011年3月'!U30</f>
        <v>35.8015</v>
      </c>
      <c r="D30" s="48"/>
      <c r="E30" s="75"/>
      <c r="F30" s="46">
        <f t="shared" si="1"/>
        <v>0</v>
      </c>
      <c r="G30" s="48">
        <v>1</v>
      </c>
      <c r="H30" s="75"/>
      <c r="I30" s="46">
        <f t="shared" si="2"/>
        <v>-15</v>
      </c>
      <c r="J30" s="48">
        <v>1</v>
      </c>
      <c r="K30" s="75"/>
      <c r="L30" s="46">
        <f t="shared" si="3"/>
        <v>-8.1081</v>
      </c>
      <c r="M30" s="48">
        <v>1</v>
      </c>
      <c r="N30" s="75"/>
      <c r="O30" s="46">
        <f t="shared" si="4"/>
        <v>-8.1522</v>
      </c>
      <c r="P30" s="98"/>
      <c r="Q30" s="107"/>
      <c r="R30" s="46">
        <f t="shared" si="5"/>
        <v>0</v>
      </c>
      <c r="S30" s="48"/>
      <c r="T30" s="47"/>
      <c r="U30" s="77">
        <f t="shared" si="0"/>
        <v>4.541199999999996</v>
      </c>
      <c r="V30" s="28"/>
      <c r="W30" s="89"/>
    </row>
    <row r="31" spans="1:23" ht="12.75">
      <c r="A31" s="2">
        <v>29</v>
      </c>
      <c r="B31" s="81" t="s">
        <v>90</v>
      </c>
      <c r="C31" s="43">
        <f>'2011年3月'!U31</f>
        <v>19.436400000000003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>
        <v>1</v>
      </c>
      <c r="K31" s="75"/>
      <c r="L31" s="46">
        <f t="shared" si="3"/>
        <v>-8.1081</v>
      </c>
      <c r="M31" s="44">
        <v>1</v>
      </c>
      <c r="N31" s="75"/>
      <c r="O31" s="46">
        <f t="shared" si="4"/>
        <v>-8.1522</v>
      </c>
      <c r="P31" s="96"/>
      <c r="Q31" s="105"/>
      <c r="R31" s="46">
        <f t="shared" si="5"/>
        <v>0</v>
      </c>
      <c r="S31" s="44"/>
      <c r="T31" s="47"/>
      <c r="U31" s="77">
        <f t="shared" si="0"/>
        <v>3.1761000000000017</v>
      </c>
      <c r="W31" s="89"/>
    </row>
    <row r="32" spans="1:23" ht="12.75">
      <c r="A32" s="2">
        <v>30</v>
      </c>
      <c r="B32" s="81" t="s">
        <v>139</v>
      </c>
      <c r="C32" s="43">
        <f>'2011年3月'!U32</f>
        <v>12.203800000000001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140</v>
      </c>
      <c r="C33" s="49">
        <f>'2011年3月'!U33</f>
        <v>43.27529999999999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-15</v>
      </c>
      <c r="J33" s="50">
        <v>1</v>
      </c>
      <c r="K33" s="51"/>
      <c r="L33" s="52">
        <f t="shared" si="3"/>
        <v>-8.1081</v>
      </c>
      <c r="M33" s="50">
        <v>1</v>
      </c>
      <c r="N33" s="51"/>
      <c r="O33" s="52">
        <f t="shared" si="4"/>
        <v>-8.1522</v>
      </c>
      <c r="P33" s="90">
        <v>1</v>
      </c>
      <c r="Q33" s="99"/>
      <c r="R33" s="52">
        <f t="shared" si="5"/>
        <v>-15.5263</v>
      </c>
      <c r="S33" s="50"/>
      <c r="T33" s="53"/>
      <c r="U33" s="77">
        <f t="shared" si="0"/>
        <v>-3.5113000000000145</v>
      </c>
      <c r="W33" s="89"/>
    </row>
    <row r="34" spans="1:23" ht="12.75">
      <c r="A34" s="2">
        <v>32</v>
      </c>
      <c r="B34" s="78" t="s">
        <v>141</v>
      </c>
      <c r="C34" s="49">
        <f>'2011年3月'!U34</f>
        <v>8.004499999999979</v>
      </c>
      <c r="D34" s="50">
        <v>1</v>
      </c>
      <c r="E34" s="51"/>
      <c r="F34" s="52">
        <f t="shared" si="1"/>
        <v>-16.3889</v>
      </c>
      <c r="G34" s="88">
        <v>1</v>
      </c>
      <c r="H34" s="51"/>
      <c r="I34" s="52">
        <f t="shared" si="2"/>
        <v>-15</v>
      </c>
      <c r="J34" s="88">
        <v>1</v>
      </c>
      <c r="K34" s="51">
        <v>100</v>
      </c>
      <c r="L34" s="52">
        <f t="shared" si="3"/>
        <v>-8.1081</v>
      </c>
      <c r="M34" s="50">
        <v>1</v>
      </c>
      <c r="N34" s="51"/>
      <c r="O34" s="52">
        <f t="shared" si="4"/>
        <v>-8.1522</v>
      </c>
      <c r="P34" s="90">
        <v>1</v>
      </c>
      <c r="Q34" s="99"/>
      <c r="R34" s="52">
        <f t="shared" si="5"/>
        <v>-15.5263</v>
      </c>
      <c r="S34" s="54"/>
      <c r="T34" s="53"/>
      <c r="U34" s="77">
        <f t="shared" si="0"/>
        <v>44.828999999999965</v>
      </c>
      <c r="W34" s="89"/>
    </row>
    <row r="35" spans="1:23" ht="12.75">
      <c r="A35" s="2">
        <v>33</v>
      </c>
      <c r="B35" s="78" t="s">
        <v>94</v>
      </c>
      <c r="C35" s="49">
        <f>'2011年3月'!U35</f>
        <v>28.325799999999987</v>
      </c>
      <c r="D35" s="50">
        <v>1</v>
      </c>
      <c r="E35" s="51"/>
      <c r="F35" s="52">
        <f t="shared" si="1"/>
        <v>-16.3889</v>
      </c>
      <c r="G35" s="50">
        <v>1</v>
      </c>
      <c r="H35" s="51"/>
      <c r="I35" s="52">
        <f t="shared" si="2"/>
        <v>-15</v>
      </c>
      <c r="J35" s="50">
        <v>1</v>
      </c>
      <c r="K35" s="51"/>
      <c r="L35" s="52">
        <f t="shared" si="3"/>
        <v>-8.1081</v>
      </c>
      <c r="M35" s="50">
        <v>1</v>
      </c>
      <c r="N35" s="51">
        <v>100</v>
      </c>
      <c r="O35" s="52">
        <f t="shared" si="4"/>
        <v>-8.1522</v>
      </c>
      <c r="P35" s="90">
        <v>1</v>
      </c>
      <c r="Q35" s="99"/>
      <c r="R35" s="52">
        <f t="shared" si="5"/>
        <v>-15.5263</v>
      </c>
      <c r="S35" s="50"/>
      <c r="T35" s="53"/>
      <c r="U35" s="77">
        <f aca="true" t="shared" si="6" ref="U35:U53">C35+E35+F35+H35+I35+K35+L35+N35+O35+T35+Q35+R35</f>
        <v>65.15029999999997</v>
      </c>
      <c r="W35" s="89"/>
    </row>
    <row r="36" spans="1:23" ht="12.75">
      <c r="A36" s="2">
        <v>34</v>
      </c>
      <c r="B36" s="79"/>
      <c r="C36" s="55">
        <f>'2011年3月'!U36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142</v>
      </c>
      <c r="C37" s="55">
        <f>'2011年3月'!U37</f>
        <v>10.912999999999982</v>
      </c>
      <c r="D37" s="56">
        <v>1</v>
      </c>
      <c r="E37" s="57">
        <v>100</v>
      </c>
      <c r="F37" s="58">
        <f t="shared" si="1"/>
        <v>-16.3889</v>
      </c>
      <c r="G37" s="56">
        <v>1</v>
      </c>
      <c r="H37" s="57"/>
      <c r="I37" s="58">
        <f t="shared" si="2"/>
        <v>-15</v>
      </c>
      <c r="J37" s="56">
        <v>1</v>
      </c>
      <c r="K37" s="57"/>
      <c r="L37" s="58">
        <f t="shared" si="3"/>
        <v>-8.1081</v>
      </c>
      <c r="M37" s="56">
        <v>1</v>
      </c>
      <c r="N37" s="57"/>
      <c r="O37" s="58">
        <f t="shared" si="4"/>
        <v>-8.1522</v>
      </c>
      <c r="P37" s="92">
        <v>1</v>
      </c>
      <c r="Q37" s="101"/>
      <c r="R37" s="58">
        <f t="shared" si="5"/>
        <v>-15.5263</v>
      </c>
      <c r="S37" s="56"/>
      <c r="T37" s="59"/>
      <c r="U37" s="77">
        <f t="shared" si="6"/>
        <v>47.73749999999997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'2011年3月'!U38</f>
        <v>-40.692499999999995</v>
      </c>
      <c r="D38" s="56">
        <v>1</v>
      </c>
      <c r="E38" s="57"/>
      <c r="F38" s="58">
        <f t="shared" si="1"/>
        <v>-16.3889</v>
      </c>
      <c r="G38" s="56">
        <v>1</v>
      </c>
      <c r="H38" s="57">
        <v>100</v>
      </c>
      <c r="I38" s="58">
        <f t="shared" si="2"/>
        <v>-15</v>
      </c>
      <c r="J38" s="56">
        <v>1</v>
      </c>
      <c r="K38" s="57"/>
      <c r="L38" s="58">
        <f t="shared" si="3"/>
        <v>-8.1081</v>
      </c>
      <c r="M38" s="56">
        <v>1</v>
      </c>
      <c r="N38" s="57">
        <v>100</v>
      </c>
      <c r="O38" s="58">
        <f t="shared" si="4"/>
        <v>-8.1522</v>
      </c>
      <c r="P38" s="92">
        <v>1</v>
      </c>
      <c r="Q38" s="101">
        <v>100</v>
      </c>
      <c r="R38" s="58">
        <f t="shared" si="5"/>
        <v>-15.5263</v>
      </c>
      <c r="S38" s="60"/>
      <c r="T38" s="59"/>
      <c r="U38" s="77">
        <f t="shared" si="6"/>
        <v>196.132</v>
      </c>
      <c r="W38" s="89"/>
    </row>
    <row r="39" spans="1:23" ht="12.75">
      <c r="A39" s="2">
        <v>37</v>
      </c>
      <c r="B39" s="82" t="s">
        <v>144</v>
      </c>
      <c r="C39" s="67">
        <f>'2011年3月'!U39</f>
        <v>15.444199999999999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>
        <v>1</v>
      </c>
      <c r="K39" s="69"/>
      <c r="L39" s="70">
        <f t="shared" si="3"/>
        <v>-8.1081</v>
      </c>
      <c r="M39" s="68">
        <v>1</v>
      </c>
      <c r="N39" s="69"/>
      <c r="O39" s="70">
        <v>-7.3361</v>
      </c>
      <c r="P39" s="93"/>
      <c r="Q39" s="102"/>
      <c r="R39" s="70">
        <f t="shared" si="5"/>
        <v>0</v>
      </c>
      <c r="S39" s="68"/>
      <c r="T39" s="71"/>
      <c r="U39" s="77">
        <f t="shared" si="6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'2011年3月'!U40</f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f>'2011年3月'!U41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'2011年3月'!U42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145</v>
      </c>
      <c r="C43" s="61">
        <f>'2011年3月'!U43</f>
        <v>94.8602</v>
      </c>
      <c r="D43" s="65">
        <v>1</v>
      </c>
      <c r="E43" s="74"/>
      <c r="F43" s="64">
        <f>-16.3889*D43-5</f>
        <v>-21.3889</v>
      </c>
      <c r="G43" s="65"/>
      <c r="H43" s="74"/>
      <c r="I43" s="64">
        <f t="shared" si="2"/>
        <v>0</v>
      </c>
      <c r="J43" s="65">
        <v>1</v>
      </c>
      <c r="K43" s="74"/>
      <c r="L43" s="64">
        <f t="shared" si="3"/>
        <v>-8.1081</v>
      </c>
      <c r="M43" s="65">
        <v>1</v>
      </c>
      <c r="N43" s="74"/>
      <c r="O43" s="64">
        <f t="shared" si="4"/>
        <v>-8.1522</v>
      </c>
      <c r="P43" s="97"/>
      <c r="Q43" s="106"/>
      <c r="R43" s="64">
        <f t="shared" si="5"/>
        <v>0</v>
      </c>
      <c r="S43" s="65"/>
      <c r="T43" s="66"/>
      <c r="U43" s="77">
        <f t="shared" si="6"/>
        <v>57.211000000000006</v>
      </c>
      <c r="W43" s="89"/>
    </row>
    <row r="44" spans="1:23" ht="12.75">
      <c r="A44" s="2">
        <v>42</v>
      </c>
      <c r="B44" s="80" t="s">
        <v>146</v>
      </c>
      <c r="C44" s="61">
        <f>'2011年3月'!U44</f>
        <v>92.4744</v>
      </c>
      <c r="D44" s="65">
        <v>1</v>
      </c>
      <c r="E44" s="74"/>
      <c r="F44" s="64">
        <f t="shared" si="1"/>
        <v>-16.3889</v>
      </c>
      <c r="G44" s="65">
        <v>1</v>
      </c>
      <c r="H44" s="74"/>
      <c r="I44" s="64">
        <f t="shared" si="2"/>
        <v>-15</v>
      </c>
      <c r="J44" s="65">
        <v>1</v>
      </c>
      <c r="K44" s="74"/>
      <c r="L44" s="64">
        <f t="shared" si="3"/>
        <v>-8.1081</v>
      </c>
      <c r="M44" s="65">
        <v>1</v>
      </c>
      <c r="N44" s="74"/>
      <c r="O44" s="64">
        <f t="shared" si="4"/>
        <v>-8.1522</v>
      </c>
      <c r="P44" s="97">
        <v>1</v>
      </c>
      <c r="Q44" s="106"/>
      <c r="R44" s="64">
        <f t="shared" si="5"/>
        <v>-15.5263</v>
      </c>
      <c r="S44" s="65"/>
      <c r="T44" s="66"/>
      <c r="U44" s="77">
        <f t="shared" si="6"/>
        <v>29.298899999999996</v>
      </c>
      <c r="W44" s="89"/>
    </row>
    <row r="45" spans="1:23" ht="12.75">
      <c r="A45" s="2">
        <v>43</v>
      </c>
      <c r="B45" s="81"/>
      <c r="C45" s="43">
        <f>'2011年3月'!U45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'2011年3月'!U46</f>
        <v>79.0932</v>
      </c>
      <c r="D46" s="44">
        <v>1</v>
      </c>
      <c r="E46" s="75"/>
      <c r="F46" s="46">
        <f t="shared" si="1"/>
        <v>-16.3889</v>
      </c>
      <c r="G46" s="44">
        <v>1</v>
      </c>
      <c r="H46" s="75"/>
      <c r="I46" s="46">
        <f t="shared" si="2"/>
        <v>-15</v>
      </c>
      <c r="J46" s="44">
        <v>1</v>
      </c>
      <c r="K46" s="75"/>
      <c r="L46" s="46">
        <f t="shared" si="3"/>
        <v>-8.1081</v>
      </c>
      <c r="M46" s="44">
        <v>1</v>
      </c>
      <c r="N46" s="75"/>
      <c r="O46" s="46">
        <f t="shared" si="4"/>
        <v>-8.1522</v>
      </c>
      <c r="P46" s="96"/>
      <c r="Q46" s="105"/>
      <c r="R46" s="46">
        <f t="shared" si="5"/>
        <v>0</v>
      </c>
      <c r="S46" s="44"/>
      <c r="T46" s="47"/>
      <c r="U46" s="77">
        <f t="shared" si="6"/>
        <v>31.443999999999996</v>
      </c>
      <c r="W46" s="89"/>
    </row>
    <row r="47" spans="1:23" ht="12.75">
      <c r="A47" s="2">
        <v>45</v>
      </c>
      <c r="B47" s="81" t="s">
        <v>147</v>
      </c>
      <c r="C47" s="43">
        <f>'2011年3月'!U47</f>
        <v>32.37209999999999</v>
      </c>
      <c r="D47" s="48"/>
      <c r="E47" s="75"/>
      <c r="F47" s="46">
        <f t="shared" si="1"/>
        <v>0</v>
      </c>
      <c r="G47" s="48">
        <v>1</v>
      </c>
      <c r="H47" s="75">
        <v>100</v>
      </c>
      <c r="I47" s="46">
        <f t="shared" si="2"/>
        <v>-15</v>
      </c>
      <c r="J47" s="48">
        <v>1</v>
      </c>
      <c r="K47" s="75"/>
      <c r="L47" s="46">
        <f t="shared" si="3"/>
        <v>-8.1081</v>
      </c>
      <c r="M47" s="48">
        <v>1</v>
      </c>
      <c r="N47" s="75"/>
      <c r="O47" s="46">
        <f t="shared" si="4"/>
        <v>-8.1522</v>
      </c>
      <c r="P47" s="98">
        <v>1</v>
      </c>
      <c r="Q47" s="107"/>
      <c r="R47" s="46">
        <f t="shared" si="5"/>
        <v>-15.5263</v>
      </c>
      <c r="S47" s="48"/>
      <c r="T47" s="47"/>
      <c r="U47" s="77">
        <f t="shared" si="6"/>
        <v>85.58549999999998</v>
      </c>
      <c r="W47" s="89"/>
    </row>
    <row r="48" spans="1:23" ht="12.75">
      <c r="A48" s="2">
        <v>46</v>
      </c>
      <c r="B48" s="78"/>
      <c r="C48" s="49">
        <f>'2011年3月'!U48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148</v>
      </c>
      <c r="C49" s="49">
        <f>'2011年3月'!U49</f>
        <v>-19.9791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>
        <v>1</v>
      </c>
      <c r="K49" s="51"/>
      <c r="L49" s="52">
        <f t="shared" si="3"/>
        <v>-8.1081</v>
      </c>
      <c r="M49" s="50">
        <v>1</v>
      </c>
      <c r="N49" s="51"/>
      <c r="O49" s="52">
        <f t="shared" si="4"/>
        <v>-8.1522</v>
      </c>
      <c r="P49" s="90"/>
      <c r="Q49" s="108"/>
      <c r="R49" s="52">
        <f t="shared" si="5"/>
        <v>0</v>
      </c>
      <c r="S49" s="54"/>
      <c r="T49" s="53"/>
      <c r="U49" s="77">
        <f t="shared" si="6"/>
        <v>-36.2394</v>
      </c>
      <c r="W49" s="89"/>
    </row>
    <row r="50" spans="1:23" ht="12.75">
      <c r="A50" s="2">
        <v>48</v>
      </c>
      <c r="B50" s="78" t="s">
        <v>149</v>
      </c>
      <c r="C50" s="49">
        <f>'2011年3月'!U50</f>
        <v>-20.1176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>
        <v>1</v>
      </c>
      <c r="K50" s="51"/>
      <c r="L50" s="52">
        <f t="shared" si="3"/>
        <v>-8.1081</v>
      </c>
      <c r="M50" s="50">
        <v>1</v>
      </c>
      <c r="N50" s="51"/>
      <c r="O50" s="52">
        <f t="shared" si="4"/>
        <v>-8.1522</v>
      </c>
      <c r="P50" s="90"/>
      <c r="Q50" s="108"/>
      <c r="R50" s="52">
        <f t="shared" si="5"/>
        <v>0</v>
      </c>
      <c r="S50" s="50"/>
      <c r="T50" s="53"/>
      <c r="U50" s="77">
        <f t="shared" si="6"/>
        <v>-36.3779</v>
      </c>
      <c r="W50" s="89"/>
    </row>
    <row r="51" spans="1:23" ht="12.75">
      <c r="A51" s="2">
        <v>49</v>
      </c>
      <c r="B51" s="79"/>
      <c r="C51" s="55"/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'2011年3月'!U52</f>
        <v>-8.105</v>
      </c>
      <c r="D52" s="60">
        <v>1</v>
      </c>
      <c r="E52" s="73"/>
      <c r="F52" s="58">
        <f t="shared" si="1"/>
        <v>-16.3889</v>
      </c>
      <c r="G52" s="60"/>
      <c r="H52" s="73"/>
      <c r="I52" s="58">
        <f t="shared" si="2"/>
        <v>0</v>
      </c>
      <c r="J52" s="60">
        <v>1</v>
      </c>
      <c r="K52" s="73"/>
      <c r="L52" s="58">
        <f t="shared" si="3"/>
        <v>-8.1081</v>
      </c>
      <c r="M52" s="60">
        <v>1</v>
      </c>
      <c r="N52" s="73"/>
      <c r="O52" s="58">
        <f t="shared" si="4"/>
        <v>-8.1522</v>
      </c>
      <c r="P52" s="60"/>
      <c r="Q52" s="73"/>
      <c r="R52" s="58">
        <f t="shared" si="5"/>
        <v>0</v>
      </c>
      <c r="S52" s="56"/>
      <c r="T52" s="59"/>
      <c r="U52" s="77">
        <f t="shared" si="6"/>
        <v>-40.754200000000004</v>
      </c>
      <c r="W52" s="89"/>
    </row>
    <row r="53" spans="1:23" ht="12.75">
      <c r="A53" s="2">
        <v>51</v>
      </c>
      <c r="B53" s="87"/>
      <c r="C53" s="55">
        <f>'2011年3月'!U53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40</v>
      </c>
      <c r="D55" s="1">
        <f>SUM(D3:D53)</f>
        <v>18</v>
      </c>
      <c r="F55" s="1">
        <f>E66/D55</f>
        <v>16.38888888888889</v>
      </c>
      <c r="G55" s="1">
        <f>SUM(G3:G53)</f>
        <v>20</v>
      </c>
      <c r="I55" s="1">
        <f>H66/G55</f>
        <v>15</v>
      </c>
      <c r="J55" s="1">
        <f>SUM(J3:J53)</f>
        <v>37</v>
      </c>
      <c r="L55" s="1">
        <f>K66/J55</f>
        <v>8.108108108108109</v>
      </c>
      <c r="M55" s="1">
        <f>SUM(M3:M53)</f>
        <v>37</v>
      </c>
      <c r="O55" s="1">
        <f>N66/M55</f>
        <v>8.108108108108109</v>
      </c>
      <c r="P55" s="1">
        <f>SUM(P3:P53)</f>
        <v>19</v>
      </c>
      <c r="R55" s="1">
        <f>Q66/P55</f>
        <v>15.526315789473685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150</v>
      </c>
      <c r="F56" s="34" t="s">
        <v>151</v>
      </c>
      <c r="G56" s="33" t="s">
        <v>150</v>
      </c>
      <c r="I56" s="34" t="s">
        <v>151</v>
      </c>
      <c r="J56" s="33" t="s">
        <v>150</v>
      </c>
      <c r="L56" s="34" t="s">
        <v>151</v>
      </c>
      <c r="M56" s="33" t="s">
        <v>150</v>
      </c>
      <c r="O56" s="34" t="s">
        <v>151</v>
      </c>
      <c r="P56" s="33" t="s">
        <v>150</v>
      </c>
      <c r="R56" s="34" t="s">
        <v>151</v>
      </c>
    </row>
    <row r="57" spans="5:21" ht="12.75">
      <c r="E57" s="28" t="s">
        <v>152</v>
      </c>
      <c r="F57" s="1">
        <f>SUM(F3:F53)</f>
        <v>-300.0002</v>
      </c>
      <c r="H57" s="28" t="s">
        <v>152</v>
      </c>
      <c r="I57" s="1">
        <f>SUM(I3:I53)</f>
        <v>-300</v>
      </c>
      <c r="K57" s="28" t="s">
        <v>152</v>
      </c>
      <c r="L57" s="1">
        <f>SUM(L3:L53)</f>
        <v>-299.9997000000001</v>
      </c>
      <c r="N57" s="28" t="s">
        <v>152</v>
      </c>
      <c r="O57" s="1">
        <f>SUM(O3:O53)</f>
        <v>-299.9991999999998</v>
      </c>
      <c r="Q57" s="28" t="s">
        <v>152</v>
      </c>
      <c r="R57" s="1">
        <f>SUM(R3:R53)</f>
        <v>-299.99969999999996</v>
      </c>
      <c r="U57" s="19"/>
    </row>
    <row r="58" spans="2:21" ht="12.75">
      <c r="B58" s="29" t="s">
        <v>153</v>
      </c>
      <c r="C58" s="27">
        <f>SUM(C3:C53)</f>
        <v>1099.9990999999998</v>
      </c>
      <c r="E58" s="29"/>
      <c r="H58" s="29"/>
      <c r="K58" s="29"/>
      <c r="N58" s="29"/>
      <c r="Q58" s="29"/>
      <c r="U58" s="19"/>
    </row>
    <row r="59" spans="19:23" ht="12.75">
      <c r="S59" s="136" t="s">
        <v>8</v>
      </c>
      <c r="T59" s="136"/>
      <c r="U59" s="41">
        <f>SUM(U3:U53)</f>
        <v>1190.0003</v>
      </c>
      <c r="W59" s="89">
        <f>U59</f>
        <v>1190.0003</v>
      </c>
    </row>
    <row r="60" spans="4:20" ht="12.75" customHeight="1">
      <c r="D60" s="123" t="s">
        <v>160</v>
      </c>
      <c r="E60" s="124"/>
      <c r="F60" s="125"/>
      <c r="G60" s="123" t="s">
        <v>161</v>
      </c>
      <c r="H60" s="124"/>
      <c r="I60" s="125"/>
      <c r="J60" s="123" t="s">
        <v>162</v>
      </c>
      <c r="K60" s="124"/>
      <c r="L60" s="125"/>
      <c r="M60" s="123" t="s">
        <v>163</v>
      </c>
      <c r="N60" s="124"/>
      <c r="O60" s="125"/>
      <c r="P60" s="123" t="s">
        <v>165</v>
      </c>
      <c r="Q60" s="124"/>
      <c r="R60" s="125"/>
      <c r="S60" s="137"/>
      <c r="T60" s="137"/>
    </row>
    <row r="61" spans="4:20" ht="12.75">
      <c r="D61" s="126"/>
      <c r="E61" s="127"/>
      <c r="F61" s="128"/>
      <c r="G61" s="126"/>
      <c r="H61" s="127"/>
      <c r="I61" s="128"/>
      <c r="J61" s="126"/>
      <c r="K61" s="127"/>
      <c r="L61" s="128"/>
      <c r="M61" s="126"/>
      <c r="N61" s="127"/>
      <c r="O61" s="128"/>
      <c r="P61" s="126"/>
      <c r="Q61" s="127"/>
      <c r="R61" s="128"/>
      <c r="S61" s="137"/>
      <c r="T61" s="137"/>
    </row>
    <row r="62" spans="4:20" ht="12.75">
      <c r="D62" s="126"/>
      <c r="E62" s="127"/>
      <c r="F62" s="128"/>
      <c r="G62" s="126"/>
      <c r="H62" s="127"/>
      <c r="I62" s="128"/>
      <c r="J62" s="126"/>
      <c r="K62" s="127"/>
      <c r="L62" s="128"/>
      <c r="M62" s="126"/>
      <c r="N62" s="127"/>
      <c r="O62" s="128"/>
      <c r="P62" s="126"/>
      <c r="Q62" s="127"/>
      <c r="R62" s="128"/>
      <c r="S62" s="137"/>
      <c r="T62" s="137"/>
    </row>
    <row r="63" spans="4:20" ht="12.75">
      <c r="D63" s="126"/>
      <c r="E63" s="127"/>
      <c r="F63" s="128"/>
      <c r="G63" s="126"/>
      <c r="H63" s="127"/>
      <c r="I63" s="128"/>
      <c r="J63" s="126"/>
      <c r="K63" s="127"/>
      <c r="L63" s="128"/>
      <c r="M63" s="126"/>
      <c r="N63" s="127"/>
      <c r="O63" s="128"/>
      <c r="P63" s="126"/>
      <c r="Q63" s="127"/>
      <c r="R63" s="128"/>
      <c r="S63" s="137"/>
      <c r="T63" s="137"/>
    </row>
    <row r="64" spans="4:20" ht="12.75">
      <c r="D64" s="126"/>
      <c r="E64" s="127"/>
      <c r="F64" s="128"/>
      <c r="G64" s="126"/>
      <c r="H64" s="127"/>
      <c r="I64" s="128"/>
      <c r="J64" s="126"/>
      <c r="K64" s="127"/>
      <c r="L64" s="128"/>
      <c r="M64" s="126"/>
      <c r="N64" s="127"/>
      <c r="O64" s="128"/>
      <c r="P64" s="126"/>
      <c r="Q64" s="127"/>
      <c r="R64" s="128"/>
      <c r="S64" s="137"/>
      <c r="T64" s="137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109</v>
      </c>
      <c r="E66" s="36">
        <f>E68-E84-E93</f>
        <v>295</v>
      </c>
      <c r="F66" s="37"/>
      <c r="G66" s="38" t="s">
        <v>109</v>
      </c>
      <c r="H66" s="36">
        <f>H68-H84-H93</f>
        <v>300</v>
      </c>
      <c r="I66" s="37"/>
      <c r="J66" s="38" t="s">
        <v>109</v>
      </c>
      <c r="K66" s="36">
        <f>K68-K84-K93</f>
        <v>300</v>
      </c>
      <c r="L66" s="37"/>
      <c r="M66" s="38" t="s">
        <v>109</v>
      </c>
      <c r="N66" s="36">
        <f>N68-N84-N93</f>
        <v>300</v>
      </c>
      <c r="O66" s="37"/>
      <c r="P66" s="38" t="s">
        <v>109</v>
      </c>
      <c r="Q66" s="36">
        <f>Q68-Q84-Q93</f>
        <v>295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154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4:18" ht="16.5" customHeight="1"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4:18" ht="16.5" customHeight="1"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4:18" ht="14.25" customHeight="1"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4:18" ht="12.75"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4:18" ht="14.25" customHeight="1"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4:17" ht="12.75">
      <c r="D80" s="130" t="s">
        <v>155</v>
      </c>
      <c r="E80" s="131"/>
      <c r="G80" s="130" t="s">
        <v>156</v>
      </c>
      <c r="H80" s="131"/>
      <c r="J80" s="130" t="s">
        <v>156</v>
      </c>
      <c r="K80" s="131"/>
      <c r="M80" s="130" t="s">
        <v>156</v>
      </c>
      <c r="N80" s="131"/>
      <c r="P80" s="130" t="s">
        <v>156</v>
      </c>
      <c r="Q80" s="13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30" t="s">
        <v>157</v>
      </c>
      <c r="E87" s="131"/>
      <c r="G87" s="130" t="s">
        <v>114</v>
      </c>
      <c r="H87" s="131"/>
      <c r="J87" s="130" t="s">
        <v>114</v>
      </c>
      <c r="K87" s="131"/>
      <c r="M87" s="130" t="s">
        <v>114</v>
      </c>
      <c r="N87" s="131"/>
      <c r="P87" s="130" t="s">
        <v>114</v>
      </c>
      <c r="Q87" s="131"/>
    </row>
    <row r="88" spans="4:16" ht="12.75">
      <c r="D88" s="28"/>
      <c r="G88" s="28"/>
      <c r="J88" s="28"/>
      <c r="M88" s="28"/>
      <c r="P88" s="28"/>
    </row>
    <row r="89" spans="4:17" ht="12.75">
      <c r="D89" s="109" t="s">
        <v>164</v>
      </c>
      <c r="E89" s="1">
        <v>5</v>
      </c>
      <c r="G89" s="109"/>
      <c r="J89" s="109"/>
      <c r="M89" s="109"/>
      <c r="P89" s="109" t="s">
        <v>68</v>
      </c>
      <c r="Q89" s="1">
        <v>5</v>
      </c>
    </row>
    <row r="93" spans="5:17" ht="12.75">
      <c r="E93" s="1">
        <f>SUM(E89:E92)</f>
        <v>5</v>
      </c>
      <c r="Q93" s="1">
        <f>SUM(Q89:Q92)</f>
        <v>5</v>
      </c>
    </row>
    <row r="95" spans="4:18" ht="12.75" customHeight="1">
      <c r="D95" s="138" t="s">
        <v>158</v>
      </c>
      <c r="E95" s="138"/>
      <c r="F95" s="138"/>
      <c r="G95" s="138" t="s">
        <v>159</v>
      </c>
      <c r="H95" s="138"/>
      <c r="I95" s="138"/>
      <c r="J95" s="138" t="s">
        <v>115</v>
      </c>
      <c r="K95" s="138"/>
      <c r="L95" s="138"/>
      <c r="M95" s="138" t="s">
        <v>115</v>
      </c>
      <c r="N95" s="138"/>
      <c r="O95" s="138"/>
      <c r="P95" s="138" t="s">
        <v>115</v>
      </c>
      <c r="Q95" s="138"/>
      <c r="R95" s="138"/>
    </row>
    <row r="96" spans="4:18" ht="12.75"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</row>
    <row r="97" spans="4:18" ht="12.75"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2" spans="4:18" ht="12.75">
      <c r="D102" s="132" t="s">
        <v>110</v>
      </c>
      <c r="E102" s="131"/>
      <c r="F102" s="131"/>
      <c r="G102" s="132" t="s">
        <v>110</v>
      </c>
      <c r="H102" s="131"/>
      <c r="I102" s="131"/>
      <c r="J102" s="132" t="s">
        <v>110</v>
      </c>
      <c r="K102" s="131"/>
      <c r="L102" s="131"/>
      <c r="M102" s="132" t="s">
        <v>110</v>
      </c>
      <c r="N102" s="131"/>
      <c r="O102" s="131"/>
      <c r="P102" s="132" t="s">
        <v>110</v>
      </c>
      <c r="Q102" s="131"/>
      <c r="R102" s="131"/>
    </row>
    <row r="103" spans="4:18" ht="12.75"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</row>
    <row r="104" spans="7:12" ht="12.75">
      <c r="G104" s="28"/>
      <c r="K104" s="130"/>
      <c r="L104" s="130"/>
    </row>
    <row r="105" spans="10:12" ht="12.75">
      <c r="J105" s="28"/>
      <c r="K105" s="130"/>
      <c r="L105" s="131"/>
    </row>
    <row r="106" spans="10:12" ht="12.75">
      <c r="J106" s="28"/>
      <c r="K106" s="130"/>
      <c r="L106" s="131"/>
    </row>
    <row r="107" spans="11:12" ht="12.75">
      <c r="K107" s="130"/>
      <c r="L107" s="131"/>
    </row>
    <row r="108" spans="10:12" ht="12.75">
      <c r="J108" s="28"/>
      <c r="K108" s="130"/>
      <c r="L108" s="131"/>
    </row>
    <row r="109" spans="10:12" ht="12.75">
      <c r="J109" s="28"/>
      <c r="K109" s="130"/>
      <c r="L109" s="131"/>
    </row>
    <row r="110" spans="10:12" ht="12.75">
      <c r="J110" s="28"/>
      <c r="K110" s="130"/>
      <c r="L110" s="131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B1">
      <selection activeCell="S32" sqref="S3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3">
        <v>40671</v>
      </c>
      <c r="E1" s="134"/>
      <c r="F1" s="135"/>
      <c r="G1" s="16"/>
      <c r="H1" s="24">
        <v>40678</v>
      </c>
      <c r="I1" s="17"/>
      <c r="J1" s="30"/>
      <c r="K1" s="24">
        <v>40685</v>
      </c>
      <c r="L1" s="31"/>
      <c r="M1" s="16"/>
      <c r="N1" s="24">
        <v>40692</v>
      </c>
      <c r="O1" s="17"/>
      <c r="P1" s="16"/>
      <c r="Q1" s="24">
        <v>40700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'2011年4月'!U3</f>
        <v>35.9412</v>
      </c>
      <c r="D3" s="50">
        <v>1</v>
      </c>
      <c r="E3" s="51"/>
      <c r="F3" s="52">
        <f>-6.6176*D3</f>
        <v>-6.6176</v>
      </c>
      <c r="G3" s="50">
        <v>1</v>
      </c>
      <c r="H3" s="51">
        <v>35</v>
      </c>
      <c r="I3" s="52">
        <f>-18.125*G3</f>
        <v>-18.125</v>
      </c>
      <c r="J3" s="50">
        <v>1</v>
      </c>
      <c r="K3" s="51"/>
      <c r="L3" s="52">
        <f>-6.8182*J3</f>
        <v>-6.8182</v>
      </c>
      <c r="M3" s="50">
        <v>1</v>
      </c>
      <c r="N3" s="51"/>
      <c r="O3" s="52">
        <f aca="true" t="shared" si="0" ref="O3:O34">-6.4286*M3</f>
        <v>-6.4286</v>
      </c>
      <c r="P3" s="90">
        <v>1</v>
      </c>
      <c r="Q3" s="99"/>
      <c r="R3" s="52">
        <f>-10.238*P3</f>
        <v>-10.238</v>
      </c>
      <c r="S3" s="50"/>
      <c r="T3" s="53"/>
      <c r="U3" s="77">
        <f aca="true" t="shared" si="1" ref="U3:U34">C3+E3+F3+H3+I3+K3+L3+N3+O3+T3+Q3+R3</f>
        <v>22.7138</v>
      </c>
      <c r="W3" s="89"/>
    </row>
    <row r="4" spans="1:23" ht="12.75">
      <c r="A4" s="2">
        <v>2</v>
      </c>
      <c r="B4" s="76" t="s">
        <v>3</v>
      </c>
      <c r="C4" s="49">
        <f>'2011年4月'!U4</f>
        <v>74.29429999999999</v>
      </c>
      <c r="D4" s="50">
        <v>1</v>
      </c>
      <c r="E4" s="51"/>
      <c r="F4" s="52">
        <f aca="true" t="shared" si="2" ref="F4:F53">-6.6176*D4</f>
        <v>-6.6176</v>
      </c>
      <c r="G4" s="50">
        <v>1</v>
      </c>
      <c r="H4" s="51"/>
      <c r="I4" s="52">
        <f aca="true" t="shared" si="3" ref="I4:I53">-18.125*G4</f>
        <v>-18.125</v>
      </c>
      <c r="J4" s="50">
        <v>1</v>
      </c>
      <c r="K4" s="51"/>
      <c r="L4" s="52">
        <f aca="true" t="shared" si="4" ref="L4:L53">-6.8182*J4</f>
        <v>-6.8182</v>
      </c>
      <c r="M4" s="50">
        <v>1</v>
      </c>
      <c r="N4" s="51"/>
      <c r="O4" s="52">
        <f t="shared" si="0"/>
        <v>-6.4286</v>
      </c>
      <c r="P4" s="90">
        <v>1</v>
      </c>
      <c r="Q4" s="99"/>
      <c r="R4" s="52">
        <f aca="true" t="shared" si="5" ref="R4:R53">-10.238*P4</f>
        <v>-10.238</v>
      </c>
      <c r="S4" s="54"/>
      <c r="T4" s="53"/>
      <c r="U4" s="77">
        <f t="shared" si="1"/>
        <v>26.066899999999997</v>
      </c>
      <c r="W4" s="89"/>
    </row>
    <row r="5" spans="1:23" ht="12.75">
      <c r="A5" s="2">
        <v>3</v>
      </c>
      <c r="B5" s="78" t="s">
        <v>182</v>
      </c>
      <c r="C5" s="49">
        <f>'2011年4月'!U5</f>
        <v>0</v>
      </c>
      <c r="D5" s="50"/>
      <c r="E5" s="51"/>
      <c r="F5" s="52">
        <f t="shared" si="2"/>
        <v>0</v>
      </c>
      <c r="G5" s="50"/>
      <c r="H5" s="51"/>
      <c r="I5" s="52">
        <f t="shared" si="3"/>
        <v>0</v>
      </c>
      <c r="J5" s="50"/>
      <c r="K5" s="51"/>
      <c r="L5" s="52">
        <f t="shared" si="4"/>
        <v>0</v>
      </c>
      <c r="M5" s="50">
        <v>1</v>
      </c>
      <c r="N5" s="51">
        <v>50</v>
      </c>
      <c r="O5" s="52">
        <f t="shared" si="0"/>
        <v>-6.4286</v>
      </c>
      <c r="P5" s="90">
        <v>1</v>
      </c>
      <c r="Q5" s="99">
        <v>50</v>
      </c>
      <c r="R5" s="52">
        <f>-10.238*P5-10</f>
        <v>-20.238</v>
      </c>
      <c r="S5" s="50"/>
      <c r="T5" s="53"/>
      <c r="U5" s="77">
        <f t="shared" si="1"/>
        <v>73.3334</v>
      </c>
      <c r="W5" s="89"/>
    </row>
    <row r="6" spans="1:23" ht="12.75">
      <c r="A6" s="2">
        <v>4</v>
      </c>
      <c r="B6" s="79" t="s">
        <v>69</v>
      </c>
      <c r="C6" s="55">
        <f>'2011年4月'!U6</f>
        <v>24.873999999999995</v>
      </c>
      <c r="D6" s="60">
        <v>1</v>
      </c>
      <c r="E6" s="57"/>
      <c r="F6" s="58">
        <f t="shared" si="2"/>
        <v>-6.6176</v>
      </c>
      <c r="G6" s="60"/>
      <c r="H6" s="57"/>
      <c r="I6" s="58">
        <f t="shared" si="3"/>
        <v>0</v>
      </c>
      <c r="J6" s="60">
        <v>1</v>
      </c>
      <c r="K6" s="57"/>
      <c r="L6" s="58">
        <f t="shared" si="4"/>
        <v>-6.8182</v>
      </c>
      <c r="M6" s="60">
        <v>1</v>
      </c>
      <c r="N6" s="57"/>
      <c r="O6" s="58">
        <f t="shared" si="0"/>
        <v>-6.4286</v>
      </c>
      <c r="P6" s="91"/>
      <c r="Q6" s="100"/>
      <c r="R6" s="58">
        <f t="shared" si="5"/>
        <v>0</v>
      </c>
      <c r="S6" s="60"/>
      <c r="T6" s="59"/>
      <c r="U6" s="77">
        <f t="shared" si="1"/>
        <v>5.0095999999999945</v>
      </c>
      <c r="W6" s="89"/>
    </row>
    <row r="7" spans="1:23" ht="12.75">
      <c r="A7" s="2">
        <v>5</v>
      </c>
      <c r="B7" s="79" t="s">
        <v>70</v>
      </c>
      <c r="C7" s="55">
        <f>'2011年4月'!U7</f>
        <v>-3.5443999999999996</v>
      </c>
      <c r="D7" s="56">
        <v>1</v>
      </c>
      <c r="E7" s="57"/>
      <c r="F7" s="58">
        <f t="shared" si="2"/>
        <v>-6.6176</v>
      </c>
      <c r="G7" s="56"/>
      <c r="H7" s="57"/>
      <c r="I7" s="58">
        <f t="shared" si="3"/>
        <v>0</v>
      </c>
      <c r="J7" s="56">
        <v>1</v>
      </c>
      <c r="K7" s="57"/>
      <c r="L7" s="58">
        <f t="shared" si="4"/>
        <v>-6.8182</v>
      </c>
      <c r="M7" s="56">
        <v>1</v>
      </c>
      <c r="N7" s="57"/>
      <c r="O7" s="58">
        <f t="shared" si="0"/>
        <v>-6.4286</v>
      </c>
      <c r="P7" s="92"/>
      <c r="Q7" s="101"/>
      <c r="R7" s="58">
        <f t="shared" si="5"/>
        <v>0</v>
      </c>
      <c r="S7" s="56"/>
      <c r="T7" s="59"/>
      <c r="U7" s="77">
        <f t="shared" si="1"/>
        <v>-23.4088</v>
      </c>
      <c r="W7" s="89"/>
    </row>
    <row r="8" spans="1:23" ht="12.75">
      <c r="A8" s="2">
        <v>6</v>
      </c>
      <c r="B8" s="79" t="s">
        <v>183</v>
      </c>
      <c r="C8" s="55">
        <f>'2011年4月'!U8</f>
        <v>0</v>
      </c>
      <c r="D8" s="56"/>
      <c r="E8" s="57"/>
      <c r="F8" s="58">
        <f t="shared" si="2"/>
        <v>0</v>
      </c>
      <c r="G8" s="56"/>
      <c r="H8" s="57"/>
      <c r="I8" s="58">
        <f t="shared" si="3"/>
        <v>0</v>
      </c>
      <c r="J8" s="56"/>
      <c r="K8" s="57"/>
      <c r="L8" s="58">
        <f t="shared" si="4"/>
        <v>0</v>
      </c>
      <c r="M8" s="56">
        <v>1</v>
      </c>
      <c r="N8" s="57">
        <v>100</v>
      </c>
      <c r="O8" s="58">
        <f t="shared" si="0"/>
        <v>-6.4286</v>
      </c>
      <c r="P8" s="92">
        <v>1</v>
      </c>
      <c r="Q8" s="101"/>
      <c r="R8" s="58">
        <f t="shared" si="5"/>
        <v>-10.238</v>
      </c>
      <c r="S8" s="60"/>
      <c r="T8" s="59"/>
      <c r="U8" s="77">
        <f t="shared" si="1"/>
        <v>83.3334</v>
      </c>
      <c r="W8" s="89"/>
    </row>
    <row r="9" spans="1:23" ht="12.75">
      <c r="A9" s="2">
        <v>7</v>
      </c>
      <c r="B9" s="82" t="s">
        <v>71</v>
      </c>
      <c r="C9" s="67">
        <f>'2011年4月'!U9</f>
        <v>45.3323</v>
      </c>
      <c r="D9" s="112"/>
      <c r="E9" s="111"/>
      <c r="F9" s="70">
        <f t="shared" si="2"/>
        <v>0</v>
      </c>
      <c r="G9" s="112"/>
      <c r="H9" s="111"/>
      <c r="I9" s="70">
        <f t="shared" si="3"/>
        <v>0</v>
      </c>
      <c r="J9" s="112"/>
      <c r="K9" s="111"/>
      <c r="L9" s="70">
        <f t="shared" si="4"/>
        <v>0</v>
      </c>
      <c r="M9" s="112"/>
      <c r="N9" s="111"/>
      <c r="O9" s="70">
        <f t="shared" si="0"/>
        <v>0</v>
      </c>
      <c r="P9" s="113"/>
      <c r="Q9" s="114"/>
      <c r="R9" s="70">
        <f t="shared" si="5"/>
        <v>0</v>
      </c>
      <c r="S9" s="112"/>
      <c r="T9" s="115"/>
      <c r="U9" s="77">
        <f t="shared" si="1"/>
        <v>45.3323</v>
      </c>
      <c r="W9" s="89"/>
    </row>
    <row r="10" spans="1:23" ht="12.75">
      <c r="A10" s="2">
        <v>8</v>
      </c>
      <c r="B10" s="82" t="s">
        <v>166</v>
      </c>
      <c r="C10" s="67">
        <f>'2011年4月'!U10</f>
        <v>72.53809999999997</v>
      </c>
      <c r="D10" s="72">
        <v>1</v>
      </c>
      <c r="E10" s="69"/>
      <c r="F10" s="70">
        <f t="shared" si="2"/>
        <v>-6.6176</v>
      </c>
      <c r="G10" s="72">
        <v>1</v>
      </c>
      <c r="H10" s="69">
        <v>100</v>
      </c>
      <c r="I10" s="70">
        <f>-18.125*G10-10</f>
        <v>-28.125</v>
      </c>
      <c r="J10" s="72">
        <v>1</v>
      </c>
      <c r="K10" s="69"/>
      <c r="L10" s="70">
        <f t="shared" si="4"/>
        <v>-6.8182</v>
      </c>
      <c r="M10" s="72">
        <v>1</v>
      </c>
      <c r="N10" s="69"/>
      <c r="O10" s="70">
        <f t="shared" si="0"/>
        <v>-6.4286</v>
      </c>
      <c r="P10" s="94">
        <v>1</v>
      </c>
      <c r="Q10" s="103"/>
      <c r="R10" s="70">
        <f t="shared" si="5"/>
        <v>-10.238</v>
      </c>
      <c r="S10" s="72"/>
      <c r="T10" s="71"/>
      <c r="U10" s="77">
        <f t="shared" si="1"/>
        <v>114.31069999999998</v>
      </c>
      <c r="W10" s="89"/>
    </row>
    <row r="11" spans="1:23" ht="12.75">
      <c r="A11" s="2">
        <v>9</v>
      </c>
      <c r="B11" s="82" t="s">
        <v>130</v>
      </c>
      <c r="C11" s="67">
        <f>'2011年4月'!U11</f>
        <v>29.416999999999994</v>
      </c>
      <c r="D11" s="68">
        <v>1</v>
      </c>
      <c r="E11" s="69"/>
      <c r="F11" s="70">
        <f t="shared" si="2"/>
        <v>-6.6176</v>
      </c>
      <c r="G11" s="68">
        <v>1</v>
      </c>
      <c r="H11" s="69"/>
      <c r="I11" s="70">
        <f t="shared" si="3"/>
        <v>-18.125</v>
      </c>
      <c r="J11" s="68">
        <v>1</v>
      </c>
      <c r="K11" s="69"/>
      <c r="L11" s="70">
        <f t="shared" si="4"/>
        <v>-6.8182</v>
      </c>
      <c r="M11" s="68">
        <v>1</v>
      </c>
      <c r="N11" s="69"/>
      <c r="O11" s="70">
        <f t="shared" si="0"/>
        <v>-6.4286</v>
      </c>
      <c r="P11" s="93"/>
      <c r="Q11" s="102"/>
      <c r="R11" s="70">
        <f t="shared" si="5"/>
        <v>0</v>
      </c>
      <c r="S11" s="68"/>
      <c r="T11" s="71"/>
      <c r="U11" s="77">
        <f t="shared" si="1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'2011年4月'!U12</f>
        <v>43.93019999999997</v>
      </c>
      <c r="D12" s="62">
        <v>1</v>
      </c>
      <c r="E12" s="63"/>
      <c r="F12" s="64">
        <f t="shared" si="2"/>
        <v>-6.6176</v>
      </c>
      <c r="G12" s="62"/>
      <c r="H12" s="63"/>
      <c r="I12" s="64">
        <f t="shared" si="3"/>
        <v>0</v>
      </c>
      <c r="J12" s="62">
        <v>1</v>
      </c>
      <c r="K12" s="63"/>
      <c r="L12" s="64">
        <f t="shared" si="4"/>
        <v>-6.8182</v>
      </c>
      <c r="M12" s="62">
        <v>1</v>
      </c>
      <c r="N12" s="63"/>
      <c r="O12" s="64">
        <f t="shared" si="0"/>
        <v>-6.4286</v>
      </c>
      <c r="P12" s="95">
        <v>1</v>
      </c>
      <c r="Q12" s="104"/>
      <c r="R12" s="64">
        <f t="shared" si="5"/>
        <v>-10.238</v>
      </c>
      <c r="S12" s="62"/>
      <c r="T12" s="66"/>
      <c r="U12" s="77">
        <f t="shared" si="1"/>
        <v>13.827799999999968</v>
      </c>
      <c r="W12" s="89"/>
    </row>
    <row r="13" spans="1:23" ht="12.75">
      <c r="A13" s="2">
        <v>11</v>
      </c>
      <c r="B13" s="80" t="s">
        <v>75</v>
      </c>
      <c r="C13" s="61">
        <f>'2011年4月'!U13</f>
        <v>22.684999999999995</v>
      </c>
      <c r="D13" s="62">
        <v>1</v>
      </c>
      <c r="E13" s="63"/>
      <c r="F13" s="64">
        <f t="shared" si="2"/>
        <v>-6.6176</v>
      </c>
      <c r="G13" s="62"/>
      <c r="H13" s="63"/>
      <c r="I13" s="64">
        <f t="shared" si="3"/>
        <v>0</v>
      </c>
      <c r="J13" s="62">
        <v>1</v>
      </c>
      <c r="K13" s="63"/>
      <c r="L13" s="64">
        <f t="shared" si="4"/>
        <v>-6.8182</v>
      </c>
      <c r="M13" s="62">
        <v>1</v>
      </c>
      <c r="N13" s="63"/>
      <c r="O13" s="64">
        <f t="shared" si="0"/>
        <v>-6.4286</v>
      </c>
      <c r="P13" s="95"/>
      <c r="Q13" s="104"/>
      <c r="R13" s="64">
        <f t="shared" si="5"/>
        <v>0</v>
      </c>
      <c r="S13" s="65"/>
      <c r="T13" s="66"/>
      <c r="U13" s="77">
        <f t="shared" si="1"/>
        <v>2.8205999999999944</v>
      </c>
      <c r="W13" s="89"/>
    </row>
    <row r="14" spans="1:23" ht="12.75">
      <c r="A14" s="2">
        <v>12</v>
      </c>
      <c r="B14" s="80" t="s">
        <v>167</v>
      </c>
      <c r="C14" s="61">
        <f>'2011年4月'!U14</f>
        <v>3.5303999999999967</v>
      </c>
      <c r="D14" s="62">
        <v>1</v>
      </c>
      <c r="E14" s="63"/>
      <c r="F14" s="64">
        <f t="shared" si="2"/>
        <v>-6.6176</v>
      </c>
      <c r="G14" s="62"/>
      <c r="H14" s="63"/>
      <c r="I14" s="64">
        <f t="shared" si="3"/>
        <v>0</v>
      </c>
      <c r="J14" s="62">
        <v>1</v>
      </c>
      <c r="K14" s="63"/>
      <c r="L14" s="64">
        <f t="shared" si="4"/>
        <v>-6.8182</v>
      </c>
      <c r="M14" s="62">
        <v>1</v>
      </c>
      <c r="N14" s="63"/>
      <c r="O14" s="64">
        <f t="shared" si="0"/>
        <v>-6.4286</v>
      </c>
      <c r="P14" s="95">
        <v>1</v>
      </c>
      <c r="Q14" s="104">
        <v>100</v>
      </c>
      <c r="R14" s="64">
        <f t="shared" si="5"/>
        <v>-10.238</v>
      </c>
      <c r="S14" s="62"/>
      <c r="T14" s="66"/>
      <c r="U14" s="77">
        <f t="shared" si="1"/>
        <v>73.428</v>
      </c>
      <c r="W14" s="89"/>
    </row>
    <row r="15" spans="1:23" ht="12.75">
      <c r="A15" s="2">
        <v>13</v>
      </c>
      <c r="B15" s="81" t="s">
        <v>77</v>
      </c>
      <c r="C15" s="43">
        <f>'2011年4月'!U15</f>
        <v>55.3955</v>
      </c>
      <c r="D15" s="44">
        <v>1</v>
      </c>
      <c r="E15" s="45"/>
      <c r="F15" s="46">
        <f t="shared" si="2"/>
        <v>-6.6176</v>
      </c>
      <c r="G15" s="44"/>
      <c r="H15" s="45"/>
      <c r="I15" s="46">
        <f t="shared" si="3"/>
        <v>0</v>
      </c>
      <c r="J15" s="44">
        <v>1</v>
      </c>
      <c r="K15" s="45"/>
      <c r="L15" s="46">
        <f t="shared" si="4"/>
        <v>-6.8182</v>
      </c>
      <c r="M15" s="44">
        <v>1</v>
      </c>
      <c r="N15" s="45"/>
      <c r="O15" s="46">
        <f t="shared" si="0"/>
        <v>-6.4286</v>
      </c>
      <c r="P15" s="96"/>
      <c r="Q15" s="105"/>
      <c r="R15" s="46">
        <f t="shared" si="5"/>
        <v>0</v>
      </c>
      <c r="S15" s="48"/>
      <c r="T15" s="47"/>
      <c r="U15" s="77">
        <f t="shared" si="1"/>
        <v>35.531099999999995</v>
      </c>
      <c r="W15" s="89"/>
    </row>
    <row r="16" spans="1:23" ht="12.75">
      <c r="A16" s="2">
        <v>14</v>
      </c>
      <c r="B16" s="81" t="s">
        <v>133</v>
      </c>
      <c r="C16" s="43">
        <f>'2011年4月'!U16</f>
        <v>20.002299999999984</v>
      </c>
      <c r="D16" s="44">
        <v>1</v>
      </c>
      <c r="E16" s="45"/>
      <c r="F16" s="46">
        <f t="shared" si="2"/>
        <v>-6.6176</v>
      </c>
      <c r="G16" s="44">
        <v>1</v>
      </c>
      <c r="H16" s="45"/>
      <c r="I16" s="46">
        <f t="shared" si="3"/>
        <v>-18.125</v>
      </c>
      <c r="J16" s="44">
        <v>1</v>
      </c>
      <c r="K16" s="45"/>
      <c r="L16" s="46">
        <f t="shared" si="4"/>
        <v>-6.8182</v>
      </c>
      <c r="M16" s="44">
        <v>1</v>
      </c>
      <c r="N16" s="45"/>
      <c r="O16" s="46">
        <f t="shared" si="0"/>
        <v>-6.4286</v>
      </c>
      <c r="P16" s="96">
        <v>1</v>
      </c>
      <c r="Q16" s="105"/>
      <c r="R16" s="46">
        <f t="shared" si="5"/>
        <v>-10.238</v>
      </c>
      <c r="S16" s="44"/>
      <c r="T16" s="47"/>
      <c r="U16" s="77">
        <f t="shared" si="1"/>
        <v>-28.225100000000015</v>
      </c>
      <c r="W16" s="89"/>
    </row>
    <row r="17" spans="1:23" ht="12.75">
      <c r="A17" s="2">
        <v>15</v>
      </c>
      <c r="B17" s="81" t="s">
        <v>184</v>
      </c>
      <c r="C17" s="43">
        <f>'2011年4月'!U17</f>
        <v>0</v>
      </c>
      <c r="D17" s="44"/>
      <c r="E17" s="45"/>
      <c r="F17" s="46">
        <f t="shared" si="2"/>
        <v>0</v>
      </c>
      <c r="G17" s="44"/>
      <c r="H17" s="45"/>
      <c r="I17" s="46">
        <f t="shared" si="3"/>
        <v>0</v>
      </c>
      <c r="J17" s="44"/>
      <c r="K17" s="45"/>
      <c r="L17" s="46">
        <f t="shared" si="4"/>
        <v>0</v>
      </c>
      <c r="M17" s="44"/>
      <c r="N17" s="45"/>
      <c r="O17" s="46">
        <f t="shared" si="0"/>
        <v>0</v>
      </c>
      <c r="P17" s="96">
        <v>1</v>
      </c>
      <c r="Q17" s="105">
        <v>100</v>
      </c>
      <c r="R17" s="46">
        <f t="shared" si="5"/>
        <v>-10.238</v>
      </c>
      <c r="S17" s="48"/>
      <c r="T17" s="47"/>
      <c r="U17" s="77">
        <f t="shared" si="1"/>
        <v>89.762</v>
      </c>
      <c r="W17" s="89"/>
    </row>
    <row r="18" spans="1:23" ht="12.75">
      <c r="A18" s="2">
        <v>16</v>
      </c>
      <c r="B18" s="78" t="s">
        <v>79</v>
      </c>
      <c r="C18" s="49">
        <f>'2011年4月'!U18</f>
        <v>83.02649999999998</v>
      </c>
      <c r="D18" s="50">
        <v>1</v>
      </c>
      <c r="E18" s="51"/>
      <c r="F18" s="52">
        <f t="shared" si="2"/>
        <v>-6.6176</v>
      </c>
      <c r="G18" s="50"/>
      <c r="H18" s="51"/>
      <c r="I18" s="52">
        <f t="shared" si="3"/>
        <v>0</v>
      </c>
      <c r="J18" s="50">
        <v>1</v>
      </c>
      <c r="K18" s="51"/>
      <c r="L18" s="52">
        <f t="shared" si="4"/>
        <v>-6.8182</v>
      </c>
      <c r="M18" s="50">
        <v>1</v>
      </c>
      <c r="N18" s="51"/>
      <c r="O18" s="52">
        <f t="shared" si="0"/>
        <v>-6.4286</v>
      </c>
      <c r="P18" s="90"/>
      <c r="Q18" s="99"/>
      <c r="R18" s="52">
        <f t="shared" si="5"/>
        <v>0</v>
      </c>
      <c r="S18" s="50"/>
      <c r="T18" s="53"/>
      <c r="U18" s="77">
        <f t="shared" si="1"/>
        <v>63.16209999999998</v>
      </c>
      <c r="W18" s="89"/>
    </row>
    <row r="19" spans="1:23" ht="12.75">
      <c r="A19" s="2">
        <v>17</v>
      </c>
      <c r="B19" s="78" t="s">
        <v>67</v>
      </c>
      <c r="C19" s="49">
        <f>'2011年4月'!U19</f>
        <v>58.750599999999984</v>
      </c>
      <c r="D19" s="50">
        <v>1</v>
      </c>
      <c r="E19" s="51"/>
      <c r="F19" s="52">
        <f t="shared" si="2"/>
        <v>-6.6176</v>
      </c>
      <c r="G19" s="50">
        <v>1</v>
      </c>
      <c r="H19" s="51"/>
      <c r="I19" s="52">
        <f t="shared" si="3"/>
        <v>-18.125</v>
      </c>
      <c r="J19" s="50">
        <v>1</v>
      </c>
      <c r="K19" s="51"/>
      <c r="L19" s="52">
        <f t="shared" si="4"/>
        <v>-6.8182</v>
      </c>
      <c r="M19" s="50">
        <v>1</v>
      </c>
      <c r="N19" s="51"/>
      <c r="O19" s="52">
        <f t="shared" si="0"/>
        <v>-6.4286</v>
      </c>
      <c r="P19" s="90">
        <v>1</v>
      </c>
      <c r="Q19" s="99"/>
      <c r="R19" s="52">
        <f t="shared" si="5"/>
        <v>-10.238</v>
      </c>
      <c r="S19" s="54"/>
      <c r="T19" s="53"/>
      <c r="U19" s="77">
        <f t="shared" si="1"/>
        <v>10.523199999999981</v>
      </c>
      <c r="W19" s="89"/>
    </row>
    <row r="20" spans="1:23" ht="12.75">
      <c r="A20" s="2">
        <v>18</v>
      </c>
      <c r="B20" s="78" t="s">
        <v>134</v>
      </c>
      <c r="C20" s="49">
        <f>'2011年4月'!U20</f>
        <v>46.586600000000004</v>
      </c>
      <c r="D20" s="50">
        <v>1</v>
      </c>
      <c r="E20" s="51"/>
      <c r="F20" s="52">
        <f t="shared" si="2"/>
        <v>-6.6176</v>
      </c>
      <c r="G20" s="50"/>
      <c r="H20" s="51"/>
      <c r="I20" s="52">
        <f t="shared" si="3"/>
        <v>0</v>
      </c>
      <c r="J20" s="50">
        <v>1</v>
      </c>
      <c r="K20" s="51"/>
      <c r="L20" s="52">
        <f t="shared" si="4"/>
        <v>-6.8182</v>
      </c>
      <c r="M20" s="50">
        <v>1</v>
      </c>
      <c r="N20" s="51"/>
      <c r="O20" s="52">
        <f t="shared" si="0"/>
        <v>-6.4286</v>
      </c>
      <c r="P20" s="90"/>
      <c r="Q20" s="99"/>
      <c r="R20" s="52">
        <f t="shared" si="5"/>
        <v>0</v>
      </c>
      <c r="S20" s="50"/>
      <c r="T20" s="53"/>
      <c r="U20" s="77">
        <f t="shared" si="1"/>
        <v>26.722200000000004</v>
      </c>
      <c r="W20" s="89"/>
    </row>
    <row r="21" spans="1:23" ht="12.75">
      <c r="A21" s="2">
        <v>19</v>
      </c>
      <c r="B21" s="79" t="s">
        <v>82</v>
      </c>
      <c r="C21" s="55">
        <f>'2011年4月'!U21</f>
        <v>86.55019999999998</v>
      </c>
      <c r="D21" s="56">
        <v>1</v>
      </c>
      <c r="E21" s="57"/>
      <c r="F21" s="58">
        <f t="shared" si="2"/>
        <v>-6.6176</v>
      </c>
      <c r="G21" s="56">
        <v>1</v>
      </c>
      <c r="H21" s="57"/>
      <c r="I21" s="58">
        <f t="shared" si="3"/>
        <v>-18.125</v>
      </c>
      <c r="J21" s="56">
        <v>1</v>
      </c>
      <c r="K21" s="57"/>
      <c r="L21" s="58">
        <f t="shared" si="4"/>
        <v>-6.8182</v>
      </c>
      <c r="M21" s="56">
        <v>1</v>
      </c>
      <c r="N21" s="57"/>
      <c r="O21" s="58">
        <f t="shared" si="0"/>
        <v>-6.4286</v>
      </c>
      <c r="P21" s="92"/>
      <c r="Q21" s="101"/>
      <c r="R21" s="58">
        <f t="shared" si="5"/>
        <v>0</v>
      </c>
      <c r="S21" s="60"/>
      <c r="T21" s="59"/>
      <c r="U21" s="77">
        <f t="shared" si="1"/>
        <v>48.56079999999998</v>
      </c>
      <c r="W21" s="89"/>
    </row>
    <row r="22" spans="1:23" ht="12.75">
      <c r="A22" s="2">
        <v>20</v>
      </c>
      <c r="B22" s="79"/>
      <c r="C22" s="55">
        <f>'2011年4月'!U22</f>
        <v>0</v>
      </c>
      <c r="D22" s="56"/>
      <c r="E22" s="57"/>
      <c r="F22" s="58">
        <f t="shared" si="2"/>
        <v>0</v>
      </c>
      <c r="G22" s="56"/>
      <c r="H22" s="57"/>
      <c r="I22" s="58">
        <f t="shared" si="3"/>
        <v>0</v>
      </c>
      <c r="J22" s="56"/>
      <c r="K22" s="57"/>
      <c r="L22" s="58">
        <f t="shared" si="4"/>
        <v>0</v>
      </c>
      <c r="M22" s="56"/>
      <c r="N22" s="57"/>
      <c r="O22" s="58">
        <f t="shared" si="0"/>
        <v>0</v>
      </c>
      <c r="P22" s="92"/>
      <c r="Q22" s="101"/>
      <c r="R22" s="58">
        <f t="shared" si="5"/>
        <v>0</v>
      </c>
      <c r="S22" s="56"/>
      <c r="T22" s="59"/>
      <c r="U22" s="77">
        <f t="shared" si="1"/>
        <v>0</v>
      </c>
      <c r="W22" s="89"/>
    </row>
    <row r="23" spans="1:23" ht="12.75">
      <c r="A23" s="2">
        <v>21</v>
      </c>
      <c r="B23" s="79" t="s">
        <v>128</v>
      </c>
      <c r="C23" s="55">
        <f>'2011年4月'!U23</f>
        <v>34.3461</v>
      </c>
      <c r="D23" s="56">
        <v>1</v>
      </c>
      <c r="E23" s="57"/>
      <c r="F23" s="58">
        <f t="shared" si="2"/>
        <v>-6.6176</v>
      </c>
      <c r="G23" s="56">
        <v>1</v>
      </c>
      <c r="H23" s="57">
        <v>100</v>
      </c>
      <c r="I23" s="58">
        <f t="shared" si="3"/>
        <v>-18.125</v>
      </c>
      <c r="J23" s="56">
        <v>1</v>
      </c>
      <c r="K23" s="57"/>
      <c r="L23" s="58">
        <f t="shared" si="4"/>
        <v>-6.8182</v>
      </c>
      <c r="M23" s="56">
        <v>1</v>
      </c>
      <c r="N23" s="57"/>
      <c r="O23" s="58">
        <f t="shared" si="0"/>
        <v>-6.4286</v>
      </c>
      <c r="P23" s="92"/>
      <c r="Q23" s="101"/>
      <c r="R23" s="58">
        <f t="shared" si="5"/>
        <v>0</v>
      </c>
      <c r="S23" s="60"/>
      <c r="T23" s="59"/>
      <c r="U23" s="77">
        <f t="shared" si="1"/>
        <v>96.35669999999999</v>
      </c>
      <c r="W23" s="89"/>
    </row>
    <row r="24" spans="1:23" ht="12.75">
      <c r="A24" s="2">
        <v>22</v>
      </c>
      <c r="B24" s="82" t="s">
        <v>135</v>
      </c>
      <c r="C24" s="67">
        <f>'2011年4月'!U24</f>
        <v>18.39289999999999</v>
      </c>
      <c r="D24" s="68">
        <v>1</v>
      </c>
      <c r="E24" s="69"/>
      <c r="F24" s="70">
        <f t="shared" si="2"/>
        <v>-6.6176</v>
      </c>
      <c r="G24" s="68"/>
      <c r="H24" s="69"/>
      <c r="I24" s="70">
        <f t="shared" si="3"/>
        <v>0</v>
      </c>
      <c r="J24" s="68">
        <v>1</v>
      </c>
      <c r="K24" s="69">
        <v>100</v>
      </c>
      <c r="L24" s="70">
        <f t="shared" si="4"/>
        <v>-6.8182</v>
      </c>
      <c r="M24" s="68">
        <v>1</v>
      </c>
      <c r="N24" s="69"/>
      <c r="O24" s="70">
        <f t="shared" si="0"/>
        <v>-6.4286</v>
      </c>
      <c r="P24" s="93"/>
      <c r="Q24" s="102"/>
      <c r="R24" s="70">
        <f t="shared" si="5"/>
        <v>0</v>
      </c>
      <c r="S24" s="68"/>
      <c r="T24" s="71"/>
      <c r="U24" s="77">
        <f t="shared" si="1"/>
        <v>98.52849999999998</v>
      </c>
      <c r="W24" s="89"/>
    </row>
    <row r="25" spans="1:23" ht="12.75">
      <c r="A25" s="2">
        <v>23</v>
      </c>
      <c r="B25" s="82" t="s">
        <v>136</v>
      </c>
      <c r="C25" s="67">
        <f>'2011年4月'!U25</f>
        <v>21.601400000000005</v>
      </c>
      <c r="D25" s="68">
        <v>1</v>
      </c>
      <c r="E25" s="69"/>
      <c r="F25" s="70">
        <f t="shared" si="2"/>
        <v>-6.6176</v>
      </c>
      <c r="G25" s="68">
        <v>1</v>
      </c>
      <c r="H25" s="69"/>
      <c r="I25" s="70">
        <f t="shared" si="3"/>
        <v>-18.125</v>
      </c>
      <c r="J25" s="68">
        <v>1</v>
      </c>
      <c r="K25" s="69"/>
      <c r="L25" s="70">
        <f t="shared" si="4"/>
        <v>-6.8182</v>
      </c>
      <c r="M25" s="68">
        <v>1</v>
      </c>
      <c r="N25" s="69"/>
      <c r="O25" s="70">
        <f t="shared" si="0"/>
        <v>-6.4286</v>
      </c>
      <c r="P25" s="93">
        <v>1</v>
      </c>
      <c r="Q25" s="102"/>
      <c r="R25" s="70">
        <f t="shared" si="5"/>
        <v>-10.238</v>
      </c>
      <c r="S25" s="68"/>
      <c r="T25" s="71"/>
      <c r="U25" s="77">
        <f t="shared" si="1"/>
        <v>-26.625999999999994</v>
      </c>
      <c r="W25" s="89"/>
    </row>
    <row r="26" spans="1:23" ht="12.75">
      <c r="A26" s="2">
        <v>24</v>
      </c>
      <c r="B26" s="82" t="s">
        <v>86</v>
      </c>
      <c r="C26" s="67">
        <f>'2011年4月'!U26</f>
        <v>0.7774999999999892</v>
      </c>
      <c r="D26" s="68"/>
      <c r="E26" s="69"/>
      <c r="F26" s="70">
        <f t="shared" si="2"/>
        <v>0</v>
      </c>
      <c r="G26" s="68"/>
      <c r="H26" s="69"/>
      <c r="I26" s="70">
        <f t="shared" si="3"/>
        <v>0</v>
      </c>
      <c r="J26" s="68"/>
      <c r="K26" s="69"/>
      <c r="L26" s="70">
        <f t="shared" si="4"/>
        <v>0</v>
      </c>
      <c r="M26" s="68"/>
      <c r="N26" s="69"/>
      <c r="O26" s="70">
        <f t="shared" si="0"/>
        <v>0</v>
      </c>
      <c r="P26" s="93">
        <v>1</v>
      </c>
      <c r="Q26" s="102">
        <v>100</v>
      </c>
      <c r="R26" s="70">
        <f t="shared" si="5"/>
        <v>-10.238</v>
      </c>
      <c r="S26" s="72"/>
      <c r="T26" s="71"/>
      <c r="U26" s="77">
        <f t="shared" si="1"/>
        <v>90.53949999999999</v>
      </c>
      <c r="W26" s="89"/>
    </row>
    <row r="27" spans="1:23" ht="12.75">
      <c r="A27" s="2">
        <v>25</v>
      </c>
      <c r="B27" s="80" t="s">
        <v>137</v>
      </c>
      <c r="C27" s="61">
        <f>'2011年4月'!U27</f>
        <v>-47.809999999999995</v>
      </c>
      <c r="D27" s="62">
        <v>1</v>
      </c>
      <c r="E27" s="74"/>
      <c r="F27" s="64">
        <f t="shared" si="2"/>
        <v>-6.6176</v>
      </c>
      <c r="G27" s="62"/>
      <c r="H27" s="74"/>
      <c r="I27" s="64">
        <f t="shared" si="3"/>
        <v>0</v>
      </c>
      <c r="J27" s="62">
        <v>1</v>
      </c>
      <c r="K27" s="74"/>
      <c r="L27" s="64">
        <f t="shared" si="4"/>
        <v>-6.8182</v>
      </c>
      <c r="M27" s="62">
        <v>1</v>
      </c>
      <c r="N27" s="74"/>
      <c r="O27" s="64">
        <f t="shared" si="0"/>
        <v>-6.4286</v>
      </c>
      <c r="P27" s="95"/>
      <c r="Q27" s="104"/>
      <c r="R27" s="64">
        <f t="shared" si="5"/>
        <v>0</v>
      </c>
      <c r="S27" s="62"/>
      <c r="T27" s="66"/>
      <c r="U27" s="77">
        <f t="shared" si="1"/>
        <v>-67.67439999999999</v>
      </c>
      <c r="W27" s="89"/>
    </row>
    <row r="28" spans="1:23" ht="12.75">
      <c r="A28" s="2">
        <v>26</v>
      </c>
      <c r="B28" s="80" t="s">
        <v>68</v>
      </c>
      <c r="C28" s="61">
        <f>'2011年4月'!U28</f>
        <v>-20.633199999999995</v>
      </c>
      <c r="D28" s="65">
        <v>1</v>
      </c>
      <c r="E28" s="74"/>
      <c r="F28" s="64">
        <f t="shared" si="2"/>
        <v>-6.6176</v>
      </c>
      <c r="G28" s="65"/>
      <c r="H28" s="74"/>
      <c r="I28" s="64">
        <f t="shared" si="3"/>
        <v>0</v>
      </c>
      <c r="J28" s="65">
        <v>1</v>
      </c>
      <c r="K28" s="74"/>
      <c r="L28" s="64">
        <f t="shared" si="4"/>
        <v>-6.8182</v>
      </c>
      <c r="M28" s="65">
        <v>1</v>
      </c>
      <c r="N28" s="74"/>
      <c r="O28" s="64">
        <f t="shared" si="0"/>
        <v>-6.4286</v>
      </c>
      <c r="P28" s="97">
        <v>1</v>
      </c>
      <c r="Q28" s="106"/>
      <c r="R28" s="64">
        <f t="shared" si="5"/>
        <v>-10.238</v>
      </c>
      <c r="S28" s="65"/>
      <c r="T28" s="66"/>
      <c r="U28" s="77">
        <f t="shared" si="1"/>
        <v>-50.7356</v>
      </c>
      <c r="W28" s="89"/>
    </row>
    <row r="29" spans="1:23" ht="12.75">
      <c r="A29" s="2">
        <v>27</v>
      </c>
      <c r="B29" s="80" t="s">
        <v>88</v>
      </c>
      <c r="C29" s="61">
        <f>'2011年4月'!U29</f>
        <v>-1.7763568394002505E-15</v>
      </c>
      <c r="D29" s="112"/>
      <c r="E29" s="111"/>
      <c r="F29" s="64">
        <f t="shared" si="2"/>
        <v>0</v>
      </c>
      <c r="G29" s="112"/>
      <c r="H29" s="111"/>
      <c r="I29" s="64">
        <f t="shared" si="3"/>
        <v>0</v>
      </c>
      <c r="J29" s="112"/>
      <c r="K29" s="111"/>
      <c r="L29" s="64">
        <f t="shared" si="4"/>
        <v>0</v>
      </c>
      <c r="M29" s="112"/>
      <c r="N29" s="111"/>
      <c r="O29" s="64">
        <f t="shared" si="0"/>
        <v>0</v>
      </c>
      <c r="P29" s="113"/>
      <c r="Q29" s="114"/>
      <c r="R29" s="64">
        <f t="shared" si="5"/>
        <v>0</v>
      </c>
      <c r="S29" s="112"/>
      <c r="T29" s="115"/>
      <c r="U29" s="77">
        <f t="shared" si="1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'2011年4月'!U30</f>
        <v>4.541199999999996</v>
      </c>
      <c r="D30" s="48">
        <v>1</v>
      </c>
      <c r="E30" s="75"/>
      <c r="F30" s="46">
        <f t="shared" si="2"/>
        <v>-6.6176</v>
      </c>
      <c r="G30" s="48"/>
      <c r="H30" s="75"/>
      <c r="I30" s="46">
        <f t="shared" si="3"/>
        <v>0</v>
      </c>
      <c r="J30" s="48">
        <v>1</v>
      </c>
      <c r="K30" s="75"/>
      <c r="L30" s="46">
        <f t="shared" si="4"/>
        <v>-6.8182</v>
      </c>
      <c r="M30" s="48">
        <v>1</v>
      </c>
      <c r="N30" s="75"/>
      <c r="O30" s="46">
        <f t="shared" si="0"/>
        <v>-6.4286</v>
      </c>
      <c r="P30" s="98"/>
      <c r="Q30" s="107"/>
      <c r="R30" s="46">
        <f t="shared" si="5"/>
        <v>0</v>
      </c>
      <c r="S30" s="48"/>
      <c r="T30" s="47"/>
      <c r="U30" s="77">
        <f t="shared" si="1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'2011年4月'!U31</f>
        <v>3.1761000000000017</v>
      </c>
      <c r="D31" s="44">
        <v>1</v>
      </c>
      <c r="E31" s="75"/>
      <c r="F31" s="46">
        <f t="shared" si="2"/>
        <v>-6.6176</v>
      </c>
      <c r="G31" s="44"/>
      <c r="H31" s="75"/>
      <c r="I31" s="46">
        <f t="shared" si="3"/>
        <v>0</v>
      </c>
      <c r="J31" s="44">
        <v>1</v>
      </c>
      <c r="K31" s="75"/>
      <c r="L31" s="46">
        <f t="shared" si="4"/>
        <v>-6.8182</v>
      </c>
      <c r="M31" s="44">
        <v>1</v>
      </c>
      <c r="N31" s="75"/>
      <c r="O31" s="46">
        <f t="shared" si="0"/>
        <v>-6.4286</v>
      </c>
      <c r="P31" s="96"/>
      <c r="Q31" s="105"/>
      <c r="R31" s="46">
        <f t="shared" si="5"/>
        <v>0</v>
      </c>
      <c r="S31" s="44"/>
      <c r="T31" s="47"/>
      <c r="U31" s="77">
        <f t="shared" si="1"/>
        <v>-16.688299999999998</v>
      </c>
      <c r="W31" s="89"/>
    </row>
    <row r="32" spans="1:23" ht="12.75">
      <c r="A32" s="2">
        <v>30</v>
      </c>
      <c r="B32" s="81" t="s">
        <v>168</v>
      </c>
      <c r="C32" s="43">
        <f>'2011年4月'!U32</f>
        <v>12.203800000000001</v>
      </c>
      <c r="D32" s="48"/>
      <c r="E32" s="75"/>
      <c r="F32" s="46">
        <f t="shared" si="2"/>
        <v>0</v>
      </c>
      <c r="G32" s="48"/>
      <c r="H32" s="75"/>
      <c r="I32" s="46">
        <f t="shared" si="3"/>
        <v>0</v>
      </c>
      <c r="J32" s="48"/>
      <c r="K32" s="75"/>
      <c r="L32" s="46">
        <f t="shared" si="4"/>
        <v>0</v>
      </c>
      <c r="M32" s="48"/>
      <c r="N32" s="75"/>
      <c r="O32" s="46">
        <f t="shared" si="0"/>
        <v>0</v>
      </c>
      <c r="P32" s="98"/>
      <c r="Q32" s="107"/>
      <c r="R32" s="46">
        <f t="shared" si="5"/>
        <v>0</v>
      </c>
      <c r="S32" s="48"/>
      <c r="T32" s="47"/>
      <c r="U32" s="77">
        <f t="shared" si="1"/>
        <v>12.203800000000001</v>
      </c>
      <c r="W32" s="89"/>
    </row>
    <row r="33" spans="1:23" ht="12.75">
      <c r="A33" s="2">
        <v>31</v>
      </c>
      <c r="B33" s="78" t="s">
        <v>169</v>
      </c>
      <c r="C33" s="49">
        <f>'2011年4月'!U33</f>
        <v>-3.5113000000000145</v>
      </c>
      <c r="D33" s="50">
        <v>1</v>
      </c>
      <c r="E33" s="51">
        <v>100</v>
      </c>
      <c r="F33" s="52">
        <f t="shared" si="2"/>
        <v>-6.6176</v>
      </c>
      <c r="G33" s="50">
        <v>1</v>
      </c>
      <c r="H33" s="51"/>
      <c r="I33" s="52">
        <f t="shared" si="3"/>
        <v>-18.125</v>
      </c>
      <c r="J33" s="50">
        <v>1</v>
      </c>
      <c r="K33" s="51"/>
      <c r="L33" s="52">
        <f t="shared" si="4"/>
        <v>-6.8182</v>
      </c>
      <c r="M33" s="50">
        <v>1</v>
      </c>
      <c r="N33" s="51"/>
      <c r="O33" s="52">
        <f t="shared" si="0"/>
        <v>-6.4286</v>
      </c>
      <c r="P33" s="90">
        <v>1</v>
      </c>
      <c r="Q33" s="99"/>
      <c r="R33" s="52">
        <f t="shared" si="5"/>
        <v>-10.238</v>
      </c>
      <c r="S33" s="50"/>
      <c r="T33" s="53"/>
      <c r="U33" s="77">
        <f t="shared" si="1"/>
        <v>48.26129999999998</v>
      </c>
      <c r="W33" s="89"/>
    </row>
    <row r="34" spans="1:23" ht="12.75">
      <c r="A34" s="2">
        <v>32</v>
      </c>
      <c r="B34" s="78" t="s">
        <v>170</v>
      </c>
      <c r="C34" s="49">
        <f>'2011年4月'!U34</f>
        <v>44.828999999999965</v>
      </c>
      <c r="D34" s="50">
        <v>1</v>
      </c>
      <c r="E34" s="51"/>
      <c r="F34" s="52">
        <f t="shared" si="2"/>
        <v>-6.6176</v>
      </c>
      <c r="G34" s="88">
        <v>1</v>
      </c>
      <c r="H34" s="51"/>
      <c r="I34" s="52">
        <f t="shared" si="3"/>
        <v>-18.125</v>
      </c>
      <c r="J34" s="88">
        <v>1</v>
      </c>
      <c r="K34" s="51"/>
      <c r="L34" s="52">
        <f t="shared" si="4"/>
        <v>-6.8182</v>
      </c>
      <c r="M34" s="50">
        <v>1</v>
      </c>
      <c r="N34" s="51"/>
      <c r="O34" s="52">
        <f t="shared" si="0"/>
        <v>-6.4286</v>
      </c>
      <c r="P34" s="90"/>
      <c r="Q34" s="99"/>
      <c r="R34" s="52">
        <f t="shared" si="5"/>
        <v>0</v>
      </c>
      <c r="S34" s="54"/>
      <c r="T34" s="53"/>
      <c r="U34" s="77">
        <f t="shared" si="1"/>
        <v>6.839599999999961</v>
      </c>
      <c r="W34" s="89"/>
    </row>
    <row r="35" spans="1:23" ht="12.75">
      <c r="A35" s="2">
        <v>33</v>
      </c>
      <c r="B35" s="78" t="s">
        <v>94</v>
      </c>
      <c r="C35" s="49">
        <f>'2011年4月'!U35</f>
        <v>65.15029999999997</v>
      </c>
      <c r="D35" s="50">
        <v>1</v>
      </c>
      <c r="E35" s="51"/>
      <c r="F35" s="52">
        <f t="shared" si="2"/>
        <v>-6.6176</v>
      </c>
      <c r="G35" s="50">
        <v>1</v>
      </c>
      <c r="H35" s="51"/>
      <c r="I35" s="52">
        <f t="shared" si="3"/>
        <v>-18.125</v>
      </c>
      <c r="J35" s="50">
        <v>1</v>
      </c>
      <c r="K35" s="51"/>
      <c r="L35" s="52">
        <f t="shared" si="4"/>
        <v>-6.8182</v>
      </c>
      <c r="M35" s="50">
        <v>1</v>
      </c>
      <c r="N35" s="51"/>
      <c r="O35" s="52">
        <f aca="true" t="shared" si="6" ref="O35:O53">-6.4286*M35</f>
        <v>-6.4286</v>
      </c>
      <c r="P35" s="90">
        <v>1</v>
      </c>
      <c r="Q35" s="99"/>
      <c r="R35" s="52">
        <f t="shared" si="5"/>
        <v>-10.238</v>
      </c>
      <c r="S35" s="50"/>
      <c r="T35" s="53"/>
      <c r="U35" s="77">
        <f aca="true" t="shared" si="7" ref="U35:U53">C35+E35+F35+H35+I35+K35+L35+N35+O35+T35+Q35+R35</f>
        <v>16.922899999999974</v>
      </c>
      <c r="W35" s="89"/>
    </row>
    <row r="36" spans="1:23" ht="12.75">
      <c r="A36" s="2">
        <v>34</v>
      </c>
      <c r="B36" s="79"/>
      <c r="C36" s="55">
        <f>'2011年4月'!U36</f>
        <v>0</v>
      </c>
      <c r="D36" s="56"/>
      <c r="E36" s="57"/>
      <c r="F36" s="58">
        <f t="shared" si="2"/>
        <v>0</v>
      </c>
      <c r="G36" s="56"/>
      <c r="H36" s="57"/>
      <c r="I36" s="58">
        <f t="shared" si="3"/>
        <v>0</v>
      </c>
      <c r="J36" s="56"/>
      <c r="K36" s="57"/>
      <c r="L36" s="58">
        <f t="shared" si="4"/>
        <v>0</v>
      </c>
      <c r="M36" s="56"/>
      <c r="N36" s="57"/>
      <c r="O36" s="58">
        <f t="shared" si="6"/>
        <v>0</v>
      </c>
      <c r="P36" s="92"/>
      <c r="Q36" s="101"/>
      <c r="R36" s="58">
        <f t="shared" si="5"/>
        <v>0</v>
      </c>
      <c r="S36" s="60"/>
      <c r="T36" s="59"/>
      <c r="U36" s="77">
        <f t="shared" si="7"/>
        <v>0</v>
      </c>
      <c r="W36" s="89"/>
    </row>
    <row r="37" spans="1:23" ht="12.75">
      <c r="A37" s="2">
        <v>35</v>
      </c>
      <c r="B37" s="79" t="s">
        <v>95</v>
      </c>
      <c r="C37" s="55">
        <f>'2011年4月'!U37</f>
        <v>47.73749999999997</v>
      </c>
      <c r="D37" s="56">
        <v>1</v>
      </c>
      <c r="E37" s="57"/>
      <c r="F37" s="58">
        <f t="shared" si="2"/>
        <v>-6.6176</v>
      </c>
      <c r="G37" s="56">
        <v>1</v>
      </c>
      <c r="H37" s="57"/>
      <c r="I37" s="58">
        <f t="shared" si="3"/>
        <v>-18.125</v>
      </c>
      <c r="J37" s="56">
        <v>1</v>
      </c>
      <c r="K37" s="57"/>
      <c r="L37" s="58">
        <f t="shared" si="4"/>
        <v>-6.8182</v>
      </c>
      <c r="M37" s="56">
        <v>1</v>
      </c>
      <c r="N37" s="57">
        <v>100</v>
      </c>
      <c r="O37" s="58">
        <f t="shared" si="6"/>
        <v>-6.4286</v>
      </c>
      <c r="P37" s="92">
        <v>1</v>
      </c>
      <c r="Q37" s="101"/>
      <c r="R37" s="58">
        <f t="shared" si="5"/>
        <v>-10.238</v>
      </c>
      <c r="S37" s="56"/>
      <c r="T37" s="59"/>
      <c r="U37" s="77">
        <f t="shared" si="7"/>
        <v>99.51009999999997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'2011年4月'!U38</f>
        <v>196.132</v>
      </c>
      <c r="D38" s="56">
        <v>1</v>
      </c>
      <c r="E38" s="57"/>
      <c r="F38" s="58">
        <f t="shared" si="2"/>
        <v>-6.6176</v>
      </c>
      <c r="G38" s="56">
        <v>1</v>
      </c>
      <c r="H38" s="57"/>
      <c r="I38" s="58">
        <f t="shared" si="3"/>
        <v>-18.125</v>
      </c>
      <c r="J38" s="56"/>
      <c r="K38" s="57"/>
      <c r="L38" s="58">
        <f t="shared" si="4"/>
        <v>0</v>
      </c>
      <c r="M38" s="56"/>
      <c r="N38" s="57"/>
      <c r="O38" s="58">
        <f t="shared" si="6"/>
        <v>0</v>
      </c>
      <c r="P38" s="92">
        <v>1</v>
      </c>
      <c r="Q38" s="101"/>
      <c r="R38" s="58">
        <f t="shared" si="5"/>
        <v>-10.238</v>
      </c>
      <c r="S38" s="60"/>
      <c r="T38" s="59"/>
      <c r="U38" s="77">
        <f t="shared" si="7"/>
        <v>161.1514</v>
      </c>
      <c r="W38" s="89"/>
    </row>
    <row r="39" spans="1:23" ht="12.75">
      <c r="A39" s="2">
        <v>37</v>
      </c>
      <c r="B39" s="82" t="s">
        <v>144</v>
      </c>
      <c r="C39" s="67">
        <f>'2011年4月'!U39</f>
        <v>-1.7763568394002505E-15</v>
      </c>
      <c r="D39" s="112"/>
      <c r="E39" s="111"/>
      <c r="F39" s="70">
        <f t="shared" si="2"/>
        <v>0</v>
      </c>
      <c r="G39" s="112"/>
      <c r="H39" s="111"/>
      <c r="I39" s="70">
        <f t="shared" si="3"/>
        <v>0</v>
      </c>
      <c r="J39" s="112"/>
      <c r="K39" s="111"/>
      <c r="L39" s="70">
        <f t="shared" si="4"/>
        <v>0</v>
      </c>
      <c r="M39" s="112"/>
      <c r="N39" s="111"/>
      <c r="O39" s="70">
        <f t="shared" si="6"/>
        <v>0</v>
      </c>
      <c r="P39" s="113"/>
      <c r="Q39" s="114"/>
      <c r="R39" s="70">
        <f t="shared" si="5"/>
        <v>0</v>
      </c>
      <c r="S39" s="112"/>
      <c r="T39" s="115"/>
      <c r="U39" s="77">
        <f t="shared" si="7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'2011年4月'!U40</f>
        <v>23.5893</v>
      </c>
      <c r="D40" s="112"/>
      <c r="E40" s="111"/>
      <c r="F40" s="70">
        <f t="shared" si="2"/>
        <v>0</v>
      </c>
      <c r="G40" s="112"/>
      <c r="H40" s="111"/>
      <c r="I40" s="70">
        <f t="shared" si="3"/>
        <v>0</v>
      </c>
      <c r="J40" s="112"/>
      <c r="K40" s="111"/>
      <c r="L40" s="70">
        <f t="shared" si="4"/>
        <v>0</v>
      </c>
      <c r="M40" s="112"/>
      <c r="N40" s="111"/>
      <c r="O40" s="70">
        <f t="shared" si="6"/>
        <v>0</v>
      </c>
      <c r="P40" s="113"/>
      <c r="Q40" s="114"/>
      <c r="R40" s="70">
        <f t="shared" si="5"/>
        <v>0</v>
      </c>
      <c r="S40" s="112"/>
      <c r="T40" s="115"/>
      <c r="U40" s="110">
        <f t="shared" si="7"/>
        <v>23.5893</v>
      </c>
      <c r="W40" s="89"/>
    </row>
    <row r="41" spans="1:23" ht="12.75">
      <c r="A41" s="2">
        <v>39</v>
      </c>
      <c r="B41" s="82"/>
      <c r="C41" s="67">
        <f>'2011年4月'!U41</f>
        <v>0</v>
      </c>
      <c r="D41" s="68"/>
      <c r="E41" s="69"/>
      <c r="F41" s="70">
        <f t="shared" si="2"/>
        <v>0</v>
      </c>
      <c r="G41" s="68"/>
      <c r="H41" s="69"/>
      <c r="I41" s="70">
        <f t="shared" si="3"/>
        <v>0</v>
      </c>
      <c r="J41" s="68"/>
      <c r="K41" s="69"/>
      <c r="L41" s="70">
        <f t="shared" si="4"/>
        <v>0</v>
      </c>
      <c r="M41" s="68"/>
      <c r="N41" s="69"/>
      <c r="O41" s="70">
        <f t="shared" si="6"/>
        <v>0</v>
      </c>
      <c r="P41" s="93"/>
      <c r="Q41" s="102"/>
      <c r="R41" s="70">
        <f t="shared" si="5"/>
        <v>0</v>
      </c>
      <c r="S41" s="68"/>
      <c r="T41" s="71"/>
      <c r="U41" s="77">
        <f t="shared" si="7"/>
        <v>0</v>
      </c>
      <c r="W41" s="89"/>
    </row>
    <row r="42" spans="1:23" ht="12.75">
      <c r="A42" s="2">
        <v>40</v>
      </c>
      <c r="B42" s="80"/>
      <c r="C42" s="61">
        <f>'2011年4月'!U42</f>
        <v>0</v>
      </c>
      <c r="D42" s="62"/>
      <c r="E42" s="74"/>
      <c r="F42" s="64">
        <f t="shared" si="2"/>
        <v>0</v>
      </c>
      <c r="G42" s="62"/>
      <c r="H42" s="74"/>
      <c r="I42" s="64">
        <f t="shared" si="3"/>
        <v>0</v>
      </c>
      <c r="J42" s="62"/>
      <c r="K42" s="74"/>
      <c r="L42" s="64">
        <f t="shared" si="4"/>
        <v>0</v>
      </c>
      <c r="M42" s="62"/>
      <c r="N42" s="74"/>
      <c r="O42" s="64">
        <f t="shared" si="6"/>
        <v>0</v>
      </c>
      <c r="P42" s="95"/>
      <c r="Q42" s="104"/>
      <c r="R42" s="64">
        <f t="shared" si="5"/>
        <v>0</v>
      </c>
      <c r="S42" s="62"/>
      <c r="T42" s="66"/>
      <c r="U42" s="77">
        <f t="shared" si="7"/>
        <v>0</v>
      </c>
      <c r="W42" s="89"/>
    </row>
    <row r="43" spans="1:23" ht="12.75">
      <c r="A43" s="2">
        <v>41</v>
      </c>
      <c r="B43" s="80" t="s">
        <v>99</v>
      </c>
      <c r="C43" s="61">
        <f>'2011年4月'!U43</f>
        <v>57.211000000000006</v>
      </c>
      <c r="D43" s="65">
        <v>1</v>
      </c>
      <c r="E43" s="74"/>
      <c r="F43" s="64">
        <f t="shared" si="2"/>
        <v>-6.6176</v>
      </c>
      <c r="G43" s="65"/>
      <c r="H43" s="74"/>
      <c r="I43" s="64">
        <f t="shared" si="3"/>
        <v>0</v>
      </c>
      <c r="J43" s="65">
        <v>1</v>
      </c>
      <c r="K43" s="74"/>
      <c r="L43" s="64">
        <f t="shared" si="4"/>
        <v>-6.8182</v>
      </c>
      <c r="M43" s="65">
        <v>1</v>
      </c>
      <c r="N43" s="74"/>
      <c r="O43" s="64">
        <f t="shared" si="6"/>
        <v>-6.4286</v>
      </c>
      <c r="P43" s="97">
        <v>1</v>
      </c>
      <c r="Q43" s="106"/>
      <c r="R43" s="64">
        <f t="shared" si="5"/>
        <v>-10.238</v>
      </c>
      <c r="S43" s="65"/>
      <c r="T43" s="66"/>
      <c r="U43" s="77">
        <f t="shared" si="7"/>
        <v>27.108600000000003</v>
      </c>
      <c r="W43" s="89"/>
    </row>
    <row r="44" spans="1:23" ht="12.75">
      <c r="A44" s="2">
        <v>42</v>
      </c>
      <c r="B44" s="80" t="s">
        <v>171</v>
      </c>
      <c r="C44" s="61">
        <f>'2011年4月'!U44</f>
        <v>29.298899999999996</v>
      </c>
      <c r="D44" s="65">
        <v>1</v>
      </c>
      <c r="E44" s="74"/>
      <c r="F44" s="64">
        <f t="shared" si="2"/>
        <v>-6.6176</v>
      </c>
      <c r="G44" s="65">
        <v>1</v>
      </c>
      <c r="H44" s="74"/>
      <c r="I44" s="64">
        <f t="shared" si="3"/>
        <v>-18.125</v>
      </c>
      <c r="J44" s="65">
        <v>1</v>
      </c>
      <c r="K44" s="74">
        <v>100</v>
      </c>
      <c r="L44" s="64">
        <f t="shared" si="4"/>
        <v>-6.8182</v>
      </c>
      <c r="M44" s="65">
        <v>1</v>
      </c>
      <c r="N44" s="74"/>
      <c r="O44" s="64">
        <f t="shared" si="6"/>
        <v>-6.4286</v>
      </c>
      <c r="P44" s="97">
        <v>1</v>
      </c>
      <c r="Q44" s="106"/>
      <c r="R44" s="64">
        <f t="shared" si="5"/>
        <v>-10.238</v>
      </c>
      <c r="S44" s="65"/>
      <c r="T44" s="66"/>
      <c r="U44" s="77">
        <f t="shared" si="7"/>
        <v>81.07149999999999</v>
      </c>
      <c r="W44" s="89"/>
    </row>
    <row r="45" spans="1:23" ht="12.75">
      <c r="A45" s="2">
        <v>43</v>
      </c>
      <c r="B45" s="81"/>
      <c r="C45" s="43">
        <f>'2011年4月'!U45</f>
        <v>0</v>
      </c>
      <c r="D45" s="48"/>
      <c r="E45" s="75"/>
      <c r="F45" s="46">
        <f t="shared" si="2"/>
        <v>0</v>
      </c>
      <c r="G45" s="48"/>
      <c r="H45" s="75"/>
      <c r="I45" s="46">
        <f t="shared" si="3"/>
        <v>0</v>
      </c>
      <c r="J45" s="48"/>
      <c r="K45" s="75"/>
      <c r="L45" s="46">
        <f t="shared" si="4"/>
        <v>0</v>
      </c>
      <c r="M45" s="48"/>
      <c r="N45" s="75"/>
      <c r="O45" s="46">
        <f t="shared" si="6"/>
        <v>0</v>
      </c>
      <c r="P45" s="98"/>
      <c r="Q45" s="107"/>
      <c r="R45" s="46">
        <f t="shared" si="5"/>
        <v>0</v>
      </c>
      <c r="S45" s="48"/>
      <c r="T45" s="47"/>
      <c r="U45" s="77">
        <f t="shared" si="7"/>
        <v>0</v>
      </c>
      <c r="W45" s="89"/>
    </row>
    <row r="46" spans="1:23" ht="12.75">
      <c r="A46" s="2">
        <v>44</v>
      </c>
      <c r="B46" s="84">
        <v>9631</v>
      </c>
      <c r="C46" s="43">
        <f>'2011年4月'!U46</f>
        <v>31.443999999999996</v>
      </c>
      <c r="D46" s="44">
        <v>1</v>
      </c>
      <c r="E46" s="75"/>
      <c r="F46" s="46">
        <f t="shared" si="2"/>
        <v>-6.6176</v>
      </c>
      <c r="G46" s="44"/>
      <c r="H46" s="75"/>
      <c r="I46" s="46">
        <f t="shared" si="3"/>
        <v>0</v>
      </c>
      <c r="J46" s="44">
        <v>1</v>
      </c>
      <c r="K46" s="75"/>
      <c r="L46" s="46">
        <f t="shared" si="4"/>
        <v>-6.8182</v>
      </c>
      <c r="M46" s="44">
        <v>1</v>
      </c>
      <c r="N46" s="75"/>
      <c r="O46" s="46">
        <f t="shared" si="6"/>
        <v>-6.4286</v>
      </c>
      <c r="P46" s="96"/>
      <c r="Q46" s="105"/>
      <c r="R46" s="46">
        <f t="shared" si="5"/>
        <v>0</v>
      </c>
      <c r="S46" s="44"/>
      <c r="T46" s="47"/>
      <c r="U46" s="77">
        <f t="shared" si="7"/>
        <v>11.579599999999996</v>
      </c>
      <c r="W46" s="89"/>
    </row>
    <row r="47" spans="1:23" ht="12.75">
      <c r="A47" s="2">
        <v>45</v>
      </c>
      <c r="B47" s="81" t="s">
        <v>124</v>
      </c>
      <c r="C47" s="43">
        <f>'2011年4月'!U47</f>
        <v>85.58549999999998</v>
      </c>
      <c r="D47" s="48">
        <v>1</v>
      </c>
      <c r="E47" s="75"/>
      <c r="F47" s="46">
        <f t="shared" si="2"/>
        <v>-6.6176</v>
      </c>
      <c r="G47" s="48">
        <v>1</v>
      </c>
      <c r="H47" s="75"/>
      <c r="I47" s="46">
        <f t="shared" si="3"/>
        <v>-18.125</v>
      </c>
      <c r="J47" s="48">
        <v>1</v>
      </c>
      <c r="K47" s="75"/>
      <c r="L47" s="46">
        <f t="shared" si="4"/>
        <v>-6.8182</v>
      </c>
      <c r="M47" s="48">
        <v>1</v>
      </c>
      <c r="N47" s="75"/>
      <c r="O47" s="46">
        <f t="shared" si="6"/>
        <v>-6.4286</v>
      </c>
      <c r="P47" s="98">
        <v>1</v>
      </c>
      <c r="Q47" s="107"/>
      <c r="R47" s="46">
        <f t="shared" si="5"/>
        <v>-10.238</v>
      </c>
      <c r="S47" s="48"/>
      <c r="T47" s="47"/>
      <c r="U47" s="77">
        <f t="shared" si="7"/>
        <v>37.358099999999986</v>
      </c>
      <c r="W47" s="89"/>
    </row>
    <row r="48" spans="1:23" ht="12.75">
      <c r="A48" s="2">
        <v>46</v>
      </c>
      <c r="B48" s="78"/>
      <c r="C48" s="49">
        <f>'2011年4月'!U48</f>
        <v>0</v>
      </c>
      <c r="D48" s="50"/>
      <c r="E48" s="51"/>
      <c r="F48" s="52">
        <f t="shared" si="2"/>
        <v>0</v>
      </c>
      <c r="G48" s="50"/>
      <c r="H48" s="51"/>
      <c r="I48" s="52">
        <f t="shared" si="3"/>
        <v>0</v>
      </c>
      <c r="J48" s="50"/>
      <c r="K48" s="51"/>
      <c r="L48" s="52">
        <f t="shared" si="4"/>
        <v>0</v>
      </c>
      <c r="M48" s="50"/>
      <c r="N48" s="51"/>
      <c r="O48" s="52">
        <f t="shared" si="6"/>
        <v>0</v>
      </c>
      <c r="P48" s="90"/>
      <c r="Q48" s="108"/>
      <c r="R48" s="52">
        <f t="shared" si="5"/>
        <v>0</v>
      </c>
      <c r="S48" s="50"/>
      <c r="T48" s="53"/>
      <c r="U48" s="77">
        <f t="shared" si="7"/>
        <v>0</v>
      </c>
      <c r="W48" s="89"/>
    </row>
    <row r="49" spans="1:23" ht="12.75">
      <c r="A49" s="2">
        <v>47</v>
      </c>
      <c r="B49" s="78" t="s">
        <v>101</v>
      </c>
      <c r="C49" s="49">
        <f>'2011年4月'!U49</f>
        <v>-36.2394</v>
      </c>
      <c r="D49" s="50">
        <v>1</v>
      </c>
      <c r="E49" s="51"/>
      <c r="F49" s="52">
        <f t="shared" si="2"/>
        <v>-6.6176</v>
      </c>
      <c r="G49" s="50"/>
      <c r="H49" s="51"/>
      <c r="I49" s="52">
        <f t="shared" si="3"/>
        <v>0</v>
      </c>
      <c r="J49" s="50">
        <v>1</v>
      </c>
      <c r="K49" s="51"/>
      <c r="L49" s="52">
        <f t="shared" si="4"/>
        <v>-6.8182</v>
      </c>
      <c r="M49" s="50">
        <v>1</v>
      </c>
      <c r="N49" s="51"/>
      <c r="O49" s="52">
        <f t="shared" si="6"/>
        <v>-6.4286</v>
      </c>
      <c r="P49" s="90"/>
      <c r="Q49" s="108"/>
      <c r="R49" s="52">
        <f t="shared" si="5"/>
        <v>0</v>
      </c>
      <c r="S49" s="54"/>
      <c r="T49" s="53"/>
      <c r="U49" s="77">
        <f t="shared" si="7"/>
        <v>-56.10380000000001</v>
      </c>
      <c r="W49" s="89"/>
    </row>
    <row r="50" spans="1:23" ht="12.75">
      <c r="A50" s="2">
        <v>48</v>
      </c>
      <c r="B50" s="78" t="s">
        <v>172</v>
      </c>
      <c r="C50" s="49">
        <f>'2011年4月'!U50</f>
        <v>-36.3779</v>
      </c>
      <c r="D50" s="50">
        <v>1</v>
      </c>
      <c r="E50" s="51"/>
      <c r="F50" s="52">
        <f t="shared" si="2"/>
        <v>-6.6176</v>
      </c>
      <c r="G50" s="50"/>
      <c r="H50" s="51"/>
      <c r="I50" s="52">
        <f t="shared" si="3"/>
        <v>0</v>
      </c>
      <c r="J50" s="50">
        <v>1</v>
      </c>
      <c r="K50" s="51"/>
      <c r="L50" s="52">
        <f t="shared" si="4"/>
        <v>-6.8182</v>
      </c>
      <c r="M50" s="50">
        <v>1</v>
      </c>
      <c r="N50" s="51"/>
      <c r="O50" s="52">
        <f t="shared" si="6"/>
        <v>-6.4286</v>
      </c>
      <c r="P50" s="90"/>
      <c r="Q50" s="108"/>
      <c r="R50" s="52">
        <f t="shared" si="5"/>
        <v>0</v>
      </c>
      <c r="S50" s="50"/>
      <c r="T50" s="53"/>
      <c r="U50" s="77">
        <f t="shared" si="7"/>
        <v>-56.2423</v>
      </c>
      <c r="W50" s="89"/>
    </row>
    <row r="51" spans="1:23" ht="12.75">
      <c r="A51" s="2">
        <v>49</v>
      </c>
      <c r="B51" s="79"/>
      <c r="C51" s="55">
        <f>'2011年4月'!U51</f>
        <v>0</v>
      </c>
      <c r="D51" s="56"/>
      <c r="E51" s="73"/>
      <c r="F51" s="58">
        <f t="shared" si="2"/>
        <v>0</v>
      </c>
      <c r="G51" s="56"/>
      <c r="H51" s="73"/>
      <c r="I51" s="58">
        <f t="shared" si="3"/>
        <v>0</v>
      </c>
      <c r="J51" s="56"/>
      <c r="K51" s="73"/>
      <c r="L51" s="58">
        <f t="shared" si="4"/>
        <v>0</v>
      </c>
      <c r="M51" s="56"/>
      <c r="N51" s="73"/>
      <c r="O51" s="58">
        <f t="shared" si="6"/>
        <v>0</v>
      </c>
      <c r="P51" s="56"/>
      <c r="Q51" s="73"/>
      <c r="R51" s="58">
        <f t="shared" si="5"/>
        <v>0</v>
      </c>
      <c r="S51" s="60"/>
      <c r="T51" s="59"/>
      <c r="U51" s="77">
        <f t="shared" si="7"/>
        <v>0</v>
      </c>
      <c r="W51" s="89"/>
    </row>
    <row r="52" spans="1:23" ht="12.75">
      <c r="A52" s="2">
        <v>50</v>
      </c>
      <c r="B52" s="79" t="s">
        <v>104</v>
      </c>
      <c r="C52" s="55">
        <f>'2011年4月'!U52</f>
        <v>-40.754200000000004</v>
      </c>
      <c r="D52" s="60">
        <v>1</v>
      </c>
      <c r="E52" s="73"/>
      <c r="F52" s="58">
        <f t="shared" si="2"/>
        <v>-6.6176</v>
      </c>
      <c r="G52" s="60"/>
      <c r="H52" s="73"/>
      <c r="I52" s="58">
        <f t="shared" si="3"/>
        <v>0</v>
      </c>
      <c r="J52" s="60">
        <v>1</v>
      </c>
      <c r="K52" s="73"/>
      <c r="L52" s="58">
        <f t="shared" si="4"/>
        <v>-6.8182</v>
      </c>
      <c r="M52" s="60">
        <v>1</v>
      </c>
      <c r="N52" s="73"/>
      <c r="O52" s="58">
        <f t="shared" si="6"/>
        <v>-6.4286</v>
      </c>
      <c r="P52" s="60">
        <v>1</v>
      </c>
      <c r="Q52" s="73">
        <v>100</v>
      </c>
      <c r="R52" s="58">
        <f t="shared" si="5"/>
        <v>-10.238</v>
      </c>
      <c r="S52" s="56"/>
      <c r="T52" s="59"/>
      <c r="U52" s="77">
        <f t="shared" si="7"/>
        <v>29.143399999999993</v>
      </c>
      <c r="W52" s="89"/>
    </row>
    <row r="53" spans="1:23" ht="12.75">
      <c r="A53" s="2">
        <v>51</v>
      </c>
      <c r="B53" s="87"/>
      <c r="C53" s="55">
        <f>'2011年4月'!U53</f>
        <v>0</v>
      </c>
      <c r="D53" s="56"/>
      <c r="E53" s="73"/>
      <c r="F53" s="58">
        <f t="shared" si="2"/>
        <v>0</v>
      </c>
      <c r="G53" s="56"/>
      <c r="H53" s="73"/>
      <c r="I53" s="58">
        <f t="shared" si="3"/>
        <v>0</v>
      </c>
      <c r="J53" s="56"/>
      <c r="K53" s="73"/>
      <c r="L53" s="58">
        <f t="shared" si="4"/>
        <v>0</v>
      </c>
      <c r="M53" s="56"/>
      <c r="N53" s="73"/>
      <c r="O53" s="58">
        <f t="shared" si="6"/>
        <v>0</v>
      </c>
      <c r="P53" s="56"/>
      <c r="Q53" s="73"/>
      <c r="R53" s="58">
        <f t="shared" si="5"/>
        <v>0</v>
      </c>
      <c r="S53" s="56"/>
      <c r="T53" s="59"/>
      <c r="U53" s="77">
        <f t="shared" si="7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43</v>
      </c>
      <c r="D55" s="1">
        <f>SUM(D3:D53)</f>
        <v>34</v>
      </c>
      <c r="F55" s="1">
        <f>E66/D55</f>
        <v>6.617647058823529</v>
      </c>
      <c r="G55" s="1">
        <f>SUM(G3:G53)</f>
        <v>16</v>
      </c>
      <c r="I55" s="1">
        <f>H66/G55</f>
        <v>18.125</v>
      </c>
      <c r="J55" s="1">
        <f>SUM(J3:J53)</f>
        <v>33</v>
      </c>
      <c r="L55" s="1">
        <f>K66/J55</f>
        <v>6.818181818181818</v>
      </c>
      <c r="M55" s="1">
        <f>SUM(M3:M53)</f>
        <v>35</v>
      </c>
      <c r="O55" s="1">
        <f>N66/M55</f>
        <v>6.428571428571429</v>
      </c>
      <c r="P55" s="1">
        <f>SUM(P3:P53)</f>
        <v>21</v>
      </c>
      <c r="R55" s="1">
        <f>Q66/P55</f>
        <v>10.238095238095237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-224.99840000000012</v>
      </c>
      <c r="H57" s="28" t="s">
        <v>175</v>
      </c>
      <c r="I57" s="1">
        <f>SUM(I3:I53)</f>
        <v>-300</v>
      </c>
      <c r="K57" s="28" t="s">
        <v>175</v>
      </c>
      <c r="L57" s="1">
        <f>SUM(L3:L53)</f>
        <v>-225.00059999999988</v>
      </c>
      <c r="N57" s="28" t="s">
        <v>175</v>
      </c>
      <c r="O57" s="1">
        <f>SUM(O3:O53)</f>
        <v>-225.00099999999986</v>
      </c>
      <c r="Q57" s="28" t="s">
        <v>175</v>
      </c>
      <c r="R57" s="1">
        <f>SUM(R3:R53)</f>
        <v>-224.998</v>
      </c>
      <c r="U57" s="19"/>
    </row>
    <row r="58" spans="2:21" ht="12.75">
      <c r="B58" s="29" t="s">
        <v>176</v>
      </c>
      <c r="C58" s="27">
        <f>SUM(C3:C53)</f>
        <v>1190.0003</v>
      </c>
      <c r="E58" s="29"/>
      <c r="H58" s="29"/>
      <c r="K58" s="29"/>
      <c r="N58" s="29"/>
      <c r="Q58" s="29"/>
      <c r="U58" s="19"/>
    </row>
    <row r="59" spans="19:23" ht="12.75">
      <c r="S59" s="136" t="s">
        <v>8</v>
      </c>
      <c r="T59" s="136"/>
      <c r="U59" s="41">
        <f>SUM(U3:U53)</f>
        <v>1225.0022999999997</v>
      </c>
      <c r="W59" s="89">
        <f>U59</f>
        <v>1225.0022999999997</v>
      </c>
    </row>
    <row r="60" spans="4:20" ht="12.75" customHeight="1">
      <c r="D60" s="123" t="s">
        <v>177</v>
      </c>
      <c r="E60" s="124"/>
      <c r="F60" s="125"/>
      <c r="G60" s="123" t="s">
        <v>178</v>
      </c>
      <c r="H60" s="124"/>
      <c r="I60" s="125"/>
      <c r="J60" s="123" t="s">
        <v>179</v>
      </c>
      <c r="K60" s="124"/>
      <c r="L60" s="125"/>
      <c r="M60" s="123" t="s">
        <v>180</v>
      </c>
      <c r="N60" s="124"/>
      <c r="O60" s="125"/>
      <c r="P60" s="123" t="s">
        <v>185</v>
      </c>
      <c r="Q60" s="124"/>
      <c r="R60" s="125"/>
      <c r="S60" s="137"/>
      <c r="T60" s="137"/>
    </row>
    <row r="61" spans="4:20" ht="12.75">
      <c r="D61" s="126"/>
      <c r="E61" s="127"/>
      <c r="F61" s="128"/>
      <c r="G61" s="126"/>
      <c r="H61" s="127"/>
      <c r="I61" s="128"/>
      <c r="J61" s="126"/>
      <c r="K61" s="127"/>
      <c r="L61" s="128"/>
      <c r="M61" s="126"/>
      <c r="N61" s="127"/>
      <c r="O61" s="128"/>
      <c r="P61" s="126"/>
      <c r="Q61" s="127"/>
      <c r="R61" s="128"/>
      <c r="S61" s="137"/>
      <c r="T61" s="137"/>
    </row>
    <row r="62" spans="4:20" ht="12.75">
      <c r="D62" s="126"/>
      <c r="E62" s="127"/>
      <c r="F62" s="128"/>
      <c r="G62" s="126"/>
      <c r="H62" s="127"/>
      <c r="I62" s="128"/>
      <c r="J62" s="126"/>
      <c r="K62" s="127"/>
      <c r="L62" s="128"/>
      <c r="M62" s="126"/>
      <c r="N62" s="127"/>
      <c r="O62" s="128"/>
      <c r="P62" s="126"/>
      <c r="Q62" s="127"/>
      <c r="R62" s="128"/>
      <c r="S62" s="137"/>
      <c r="T62" s="137"/>
    </row>
    <row r="63" spans="4:20" ht="12.75">
      <c r="D63" s="126"/>
      <c r="E63" s="127"/>
      <c r="F63" s="128"/>
      <c r="G63" s="126"/>
      <c r="H63" s="127"/>
      <c r="I63" s="128"/>
      <c r="J63" s="126"/>
      <c r="K63" s="127"/>
      <c r="L63" s="128"/>
      <c r="M63" s="126"/>
      <c r="N63" s="127"/>
      <c r="O63" s="128"/>
      <c r="P63" s="126"/>
      <c r="Q63" s="127"/>
      <c r="R63" s="128"/>
      <c r="S63" s="137"/>
      <c r="T63" s="137"/>
    </row>
    <row r="64" spans="4:20" ht="12.75">
      <c r="D64" s="126"/>
      <c r="E64" s="127"/>
      <c r="F64" s="128"/>
      <c r="G64" s="126"/>
      <c r="H64" s="127"/>
      <c r="I64" s="128"/>
      <c r="J64" s="126"/>
      <c r="K64" s="127"/>
      <c r="L64" s="128"/>
      <c r="M64" s="126"/>
      <c r="N64" s="127"/>
      <c r="O64" s="128"/>
      <c r="P64" s="126"/>
      <c r="Q64" s="127"/>
      <c r="R64" s="128"/>
      <c r="S64" s="137"/>
      <c r="T64" s="137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225</v>
      </c>
      <c r="F66" s="37"/>
      <c r="G66" s="38" t="s">
        <v>110</v>
      </c>
      <c r="H66" s="36">
        <f>H68-H84-H93</f>
        <v>290</v>
      </c>
      <c r="I66" s="37"/>
      <c r="J66" s="38" t="s">
        <v>110</v>
      </c>
      <c r="K66" s="36">
        <f>K68-K84-K93</f>
        <v>225</v>
      </c>
      <c r="L66" s="37"/>
      <c r="M66" s="38" t="s">
        <v>110</v>
      </c>
      <c r="N66" s="36">
        <f>N68-N84-N93</f>
        <v>225</v>
      </c>
      <c r="O66" s="37"/>
      <c r="P66" s="38" t="s">
        <v>110</v>
      </c>
      <c r="Q66" s="36">
        <f>Q68-Q84-Q93</f>
        <v>215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225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225</v>
      </c>
      <c r="L68" s="40"/>
      <c r="M68" s="85" t="s">
        <v>111</v>
      </c>
      <c r="N68" s="39">
        <v>225</v>
      </c>
      <c r="O68" s="40"/>
      <c r="P68" s="85" t="s">
        <v>111</v>
      </c>
      <c r="Q68" s="39">
        <v>225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4:18" ht="16.5" customHeight="1"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4:18" ht="16.5" customHeight="1"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4:18" ht="14.25" customHeight="1"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4:18" ht="12.75"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4:18" ht="14.25" customHeight="1"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4:17" ht="12.75">
      <c r="D80" s="130" t="s">
        <v>156</v>
      </c>
      <c r="E80" s="131"/>
      <c r="G80" s="130" t="s">
        <v>156</v>
      </c>
      <c r="H80" s="131"/>
      <c r="J80" s="130" t="s">
        <v>156</v>
      </c>
      <c r="K80" s="131"/>
      <c r="M80" s="130" t="s">
        <v>156</v>
      </c>
      <c r="N80" s="131"/>
      <c r="P80" s="130" t="s">
        <v>156</v>
      </c>
      <c r="Q80" s="131"/>
    </row>
    <row r="81" spans="4:16" ht="12.75" customHeight="1">
      <c r="D81" s="28"/>
      <c r="G81" s="28"/>
      <c r="J81" s="28"/>
      <c r="M81" s="28"/>
      <c r="N81" s="28"/>
      <c r="P81" s="28"/>
    </row>
    <row r="82" spans="4:17" ht="12.75" customHeight="1">
      <c r="D82" s="83"/>
      <c r="G82" s="28" t="s">
        <v>166</v>
      </c>
      <c r="H82" s="1">
        <v>10</v>
      </c>
      <c r="J82" s="28"/>
      <c r="M82" s="28"/>
      <c r="N82" s="28"/>
      <c r="P82" s="28" t="s">
        <v>186</v>
      </c>
      <c r="Q82" s="1">
        <v>10</v>
      </c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>
        <f>SUM(H82:H83)</f>
        <v>10</v>
      </c>
      <c r="K84" s="28"/>
      <c r="N84" s="28"/>
      <c r="Q84" s="28">
        <f>SUM(Q82:Q83)</f>
        <v>10</v>
      </c>
    </row>
    <row r="85" spans="5:17" ht="12.75">
      <c r="E85" s="28"/>
      <c r="H85" s="28"/>
      <c r="K85" s="28"/>
      <c r="N85" s="28"/>
      <c r="Q85" s="28"/>
    </row>
    <row r="87" spans="4:17" ht="12.75" customHeight="1">
      <c r="D87" s="130" t="s">
        <v>114</v>
      </c>
      <c r="E87" s="131"/>
      <c r="G87" s="130" t="s">
        <v>114</v>
      </c>
      <c r="H87" s="131"/>
      <c r="J87" s="130" t="s">
        <v>114</v>
      </c>
      <c r="K87" s="131"/>
      <c r="M87" s="130" t="s">
        <v>114</v>
      </c>
      <c r="N87" s="131"/>
      <c r="P87" s="130" t="s">
        <v>114</v>
      </c>
      <c r="Q87" s="131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38" t="s">
        <v>115</v>
      </c>
      <c r="E95" s="138"/>
      <c r="F95" s="138"/>
      <c r="G95" s="138" t="s">
        <v>115</v>
      </c>
      <c r="H95" s="138"/>
      <c r="I95" s="138"/>
      <c r="J95" s="138" t="s">
        <v>115</v>
      </c>
      <c r="K95" s="138"/>
      <c r="L95" s="138"/>
      <c r="M95" s="138" t="s">
        <v>115</v>
      </c>
      <c r="N95" s="138"/>
      <c r="O95" s="138"/>
      <c r="P95" s="138" t="s">
        <v>115</v>
      </c>
      <c r="Q95" s="138"/>
      <c r="R95" s="138"/>
    </row>
    <row r="96" spans="4:18" ht="12.75"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</row>
    <row r="97" spans="4:18" ht="12.75"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24.75">
      <c r="D99" s="83" t="s">
        <v>181</v>
      </c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 t="s">
        <v>124</v>
      </c>
      <c r="Q99" s="28"/>
      <c r="R99" s="42"/>
    </row>
    <row r="102" spans="4:18" ht="12.75">
      <c r="D102" s="132" t="s">
        <v>110</v>
      </c>
      <c r="E102" s="131"/>
      <c r="F102" s="131"/>
      <c r="G102" s="132" t="s">
        <v>110</v>
      </c>
      <c r="H102" s="131"/>
      <c r="I102" s="131"/>
      <c r="J102" s="132" t="s">
        <v>110</v>
      </c>
      <c r="K102" s="131"/>
      <c r="L102" s="131"/>
      <c r="M102" s="132" t="s">
        <v>110</v>
      </c>
      <c r="N102" s="131"/>
      <c r="O102" s="131"/>
      <c r="P102" s="132" t="s">
        <v>110</v>
      </c>
      <c r="Q102" s="131"/>
      <c r="R102" s="131"/>
    </row>
    <row r="103" spans="4:18" ht="12.75"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</row>
    <row r="104" spans="7:12" ht="12.75">
      <c r="G104" s="28"/>
      <c r="K104" s="130"/>
      <c r="L104" s="130"/>
    </row>
    <row r="105" spans="10:12" ht="12.75">
      <c r="J105" s="28"/>
      <c r="K105" s="130"/>
      <c r="L105" s="131"/>
    </row>
    <row r="106" spans="10:12" ht="12.75">
      <c r="J106" s="28"/>
      <c r="K106" s="130"/>
      <c r="L106" s="131"/>
    </row>
    <row r="107" spans="11:12" ht="12.75">
      <c r="K107" s="130"/>
      <c r="L107" s="131"/>
    </row>
    <row r="108" spans="10:12" ht="12.75">
      <c r="J108" s="28"/>
      <c r="K108" s="130"/>
      <c r="L108" s="131"/>
    </row>
    <row r="109" spans="10:12" ht="12.75">
      <c r="J109" s="28"/>
      <c r="K109" s="130"/>
      <c r="L109" s="131"/>
    </row>
    <row r="110" spans="10:12" ht="12.75">
      <c r="J110" s="28"/>
      <c r="K110" s="130"/>
      <c r="L110" s="131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B1">
      <selection activeCell="K31" sqref="K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3">
        <v>40706</v>
      </c>
      <c r="E1" s="134"/>
      <c r="F1" s="135"/>
      <c r="G1" s="16"/>
      <c r="H1" s="24">
        <v>40713</v>
      </c>
      <c r="I1" s="17"/>
      <c r="J1" s="30"/>
      <c r="K1" s="24">
        <v>40720</v>
      </c>
      <c r="L1" s="31"/>
      <c r="M1" s="16"/>
      <c r="N1" s="24">
        <v>40727</v>
      </c>
      <c r="O1" s="17"/>
      <c r="P1" s="16"/>
      <c r="Q1" s="24">
        <v>40734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'2011年5月'!U3</f>
        <v>22.7138</v>
      </c>
      <c r="D3" s="50">
        <v>1</v>
      </c>
      <c r="E3" s="51"/>
      <c r="F3" s="52">
        <f>-12.647*D3</f>
        <v>-12.647</v>
      </c>
      <c r="G3" s="50">
        <v>1</v>
      </c>
      <c r="H3" s="51"/>
      <c r="I3" s="52">
        <f>-12.5*G3</f>
        <v>-12.5</v>
      </c>
      <c r="J3" s="50">
        <v>1</v>
      </c>
      <c r="K3" s="51">
        <v>50</v>
      </c>
      <c r="L3" s="52">
        <f>-10.75*J3</f>
        <v>-10.75</v>
      </c>
      <c r="M3" s="50"/>
      <c r="N3" s="51"/>
      <c r="O3" s="52">
        <f>-16.6667*M3</f>
        <v>0</v>
      </c>
      <c r="P3" s="90">
        <v>1</v>
      </c>
      <c r="Q3" s="99"/>
      <c r="R3" s="52">
        <f>-18.75*P3</f>
        <v>-18.75</v>
      </c>
      <c r="S3" s="50"/>
      <c r="T3" s="53"/>
      <c r="U3" s="77">
        <f aca="true" t="shared" si="0" ref="U3:U34">C3+E3+F3+H3+I3+K3+L3+N3+O3+T3+Q3+R3</f>
        <v>18.0668</v>
      </c>
      <c r="W3" s="89"/>
    </row>
    <row r="4" spans="1:23" ht="12.75">
      <c r="A4" s="2">
        <v>2</v>
      </c>
      <c r="B4" s="76" t="s">
        <v>3</v>
      </c>
      <c r="C4" s="49">
        <f>'2011年5月'!U4</f>
        <v>26.066899999999997</v>
      </c>
      <c r="D4" s="50"/>
      <c r="E4" s="51"/>
      <c r="F4" s="52">
        <f aca="true" t="shared" si="1" ref="F4:F53">-12.647*D4</f>
        <v>0</v>
      </c>
      <c r="G4" s="50"/>
      <c r="H4" s="51"/>
      <c r="I4" s="52">
        <f aca="true" t="shared" si="2" ref="I4:I53">-12.5*G4</f>
        <v>0</v>
      </c>
      <c r="J4" s="50">
        <v>1</v>
      </c>
      <c r="K4" s="51"/>
      <c r="L4" s="52">
        <f aca="true" t="shared" si="3" ref="L4:L53">-10.75*J4</f>
        <v>-10.75</v>
      </c>
      <c r="M4" s="50">
        <v>1</v>
      </c>
      <c r="N4" s="51"/>
      <c r="O4" s="52">
        <f aca="true" t="shared" si="4" ref="O4:O53">-16.6667*M4</f>
        <v>-16.6667</v>
      </c>
      <c r="P4" s="90">
        <v>1</v>
      </c>
      <c r="Q4" s="99"/>
      <c r="R4" s="52">
        <f aca="true" t="shared" si="5" ref="R4:R53">-18.75*P4</f>
        <v>-18.75</v>
      </c>
      <c r="S4" s="54"/>
      <c r="T4" s="53"/>
      <c r="U4" s="77">
        <f t="shared" si="0"/>
        <v>-20.099800000000002</v>
      </c>
      <c r="W4" s="89"/>
    </row>
    <row r="5" spans="1:23" ht="12.75">
      <c r="A5" s="2">
        <v>3</v>
      </c>
      <c r="B5" s="78" t="s">
        <v>182</v>
      </c>
      <c r="C5" s="49">
        <f>'2011年5月'!U5</f>
        <v>73.3334</v>
      </c>
      <c r="D5" s="50">
        <v>1</v>
      </c>
      <c r="E5" s="51"/>
      <c r="F5" s="52">
        <f t="shared" si="1"/>
        <v>-12.647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60.6864</v>
      </c>
      <c r="W5" s="89"/>
    </row>
    <row r="6" spans="1:23" ht="12.75">
      <c r="A6" s="2">
        <v>4</v>
      </c>
      <c r="B6" s="79" t="s">
        <v>69</v>
      </c>
      <c r="C6" s="55">
        <f>'2011年5月'!U6</f>
        <v>5.0095999999999945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>
        <v>1</v>
      </c>
      <c r="K6" s="57">
        <v>100</v>
      </c>
      <c r="L6" s="58">
        <f t="shared" si="3"/>
        <v>-10.75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94.25959999999999</v>
      </c>
      <c r="W6" s="89"/>
    </row>
    <row r="7" spans="1:23" ht="12.75">
      <c r="A7" s="2">
        <v>5</v>
      </c>
      <c r="B7" s="79" t="s">
        <v>70</v>
      </c>
      <c r="C7" s="55">
        <f>'2011年5月'!U7</f>
        <v>-23.4088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/>
      <c r="Q7" s="101"/>
      <c r="R7" s="58">
        <f t="shared" si="5"/>
        <v>0</v>
      </c>
      <c r="S7" s="56"/>
      <c r="T7" s="59"/>
      <c r="U7" s="77">
        <f t="shared" si="0"/>
        <v>-23.4088</v>
      </c>
      <c r="W7" s="89"/>
    </row>
    <row r="8" spans="1:23" ht="12.75">
      <c r="A8" s="2">
        <v>6</v>
      </c>
      <c r="B8" s="79" t="s">
        <v>187</v>
      </c>
      <c r="C8" s="55">
        <f>'2011年5月'!U8</f>
        <v>83.3334</v>
      </c>
      <c r="D8" s="56">
        <v>1</v>
      </c>
      <c r="E8" s="57"/>
      <c r="F8" s="58">
        <f t="shared" si="1"/>
        <v>-12.647</v>
      </c>
      <c r="G8" s="56">
        <v>1</v>
      </c>
      <c r="H8" s="57"/>
      <c r="I8" s="58">
        <f t="shared" si="2"/>
        <v>-12.5</v>
      </c>
      <c r="J8" s="56">
        <v>1</v>
      </c>
      <c r="K8" s="57"/>
      <c r="L8" s="58">
        <f t="shared" si="3"/>
        <v>-10.75</v>
      </c>
      <c r="M8" s="56">
        <v>1</v>
      </c>
      <c r="N8" s="57"/>
      <c r="O8" s="58">
        <f t="shared" si="4"/>
        <v>-16.6667</v>
      </c>
      <c r="P8" s="92">
        <v>1</v>
      </c>
      <c r="Q8" s="101"/>
      <c r="R8" s="58">
        <f t="shared" si="5"/>
        <v>-18.75</v>
      </c>
      <c r="S8" s="60"/>
      <c r="T8" s="59"/>
      <c r="U8" s="77">
        <f t="shared" si="0"/>
        <v>12.019699999999993</v>
      </c>
      <c r="W8" s="89"/>
    </row>
    <row r="9" spans="1:23" ht="12.75">
      <c r="A9" s="2">
        <v>7</v>
      </c>
      <c r="B9" s="82" t="s">
        <v>71</v>
      </c>
      <c r="C9" s="67">
        <f>'2011年5月'!U9</f>
        <v>45.3323</v>
      </c>
      <c r="D9" s="112"/>
      <c r="E9" s="111"/>
      <c r="F9" s="70">
        <f t="shared" si="1"/>
        <v>0</v>
      </c>
      <c r="G9" s="112"/>
      <c r="H9" s="111"/>
      <c r="I9" s="70">
        <f t="shared" si="2"/>
        <v>0</v>
      </c>
      <c r="J9" s="112"/>
      <c r="K9" s="111"/>
      <c r="L9" s="70">
        <f t="shared" si="3"/>
        <v>0</v>
      </c>
      <c r="M9" s="112"/>
      <c r="N9" s="111"/>
      <c r="O9" s="70">
        <f t="shared" si="4"/>
        <v>0</v>
      </c>
      <c r="P9" s="113"/>
      <c r="Q9" s="114"/>
      <c r="R9" s="70">
        <f t="shared" si="5"/>
        <v>0</v>
      </c>
      <c r="S9" s="112"/>
      <c r="T9" s="115"/>
      <c r="U9" s="77">
        <f t="shared" si="0"/>
        <v>45.3323</v>
      </c>
      <c r="W9" s="89"/>
    </row>
    <row r="10" spans="1:23" ht="12.75">
      <c r="A10" s="2">
        <v>8</v>
      </c>
      <c r="B10" s="82" t="s">
        <v>166</v>
      </c>
      <c r="C10" s="67">
        <f>'2011年5月'!U10</f>
        <v>114.31069999999998</v>
      </c>
      <c r="D10" s="72">
        <v>1</v>
      </c>
      <c r="E10" s="69"/>
      <c r="F10" s="70">
        <f t="shared" si="1"/>
        <v>-12.647</v>
      </c>
      <c r="G10" s="72">
        <v>1</v>
      </c>
      <c r="H10" s="69"/>
      <c r="I10" s="70">
        <f t="shared" si="2"/>
        <v>-12.5</v>
      </c>
      <c r="J10" s="72">
        <v>1</v>
      </c>
      <c r="K10" s="69"/>
      <c r="L10" s="70">
        <f t="shared" si="3"/>
        <v>-10.75</v>
      </c>
      <c r="M10" s="72">
        <v>1</v>
      </c>
      <c r="N10" s="69"/>
      <c r="O10" s="70">
        <f t="shared" si="4"/>
        <v>-16.6667</v>
      </c>
      <c r="P10" s="94">
        <v>1</v>
      </c>
      <c r="Q10" s="103"/>
      <c r="R10" s="70">
        <f t="shared" si="5"/>
        <v>-18.75</v>
      </c>
      <c r="S10" s="72"/>
      <c r="T10" s="71"/>
      <c r="U10" s="77">
        <f t="shared" si="0"/>
        <v>42.99699999999998</v>
      </c>
      <c r="W10" s="89"/>
    </row>
    <row r="11" spans="1:23" ht="12.75">
      <c r="A11" s="2">
        <v>9</v>
      </c>
      <c r="B11" s="82" t="s">
        <v>130</v>
      </c>
      <c r="C11" s="67">
        <f>'2011年5月'!U11</f>
        <v>-8.572400000000005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'2011年5月'!U12</f>
        <v>13.827799999999968</v>
      </c>
      <c r="D12" s="62">
        <v>1</v>
      </c>
      <c r="E12" s="63">
        <v>100</v>
      </c>
      <c r="F12" s="64">
        <f t="shared" si="1"/>
        <v>-12.647</v>
      </c>
      <c r="G12" s="62">
        <v>1</v>
      </c>
      <c r="H12" s="63"/>
      <c r="I12" s="64">
        <f t="shared" si="2"/>
        <v>-12.5</v>
      </c>
      <c r="J12" s="62">
        <v>1</v>
      </c>
      <c r="K12" s="63"/>
      <c r="L12" s="64">
        <f t="shared" si="3"/>
        <v>-10.75</v>
      </c>
      <c r="M12" s="62">
        <v>1</v>
      </c>
      <c r="N12" s="63"/>
      <c r="O12" s="64">
        <f t="shared" si="4"/>
        <v>-16.6667</v>
      </c>
      <c r="P12" s="95"/>
      <c r="Q12" s="104"/>
      <c r="R12" s="64">
        <f t="shared" si="5"/>
        <v>0</v>
      </c>
      <c r="S12" s="62"/>
      <c r="T12" s="66"/>
      <c r="U12" s="77">
        <f t="shared" si="0"/>
        <v>61.264099999999964</v>
      </c>
      <c r="W12" s="89"/>
    </row>
    <row r="13" spans="1:23" ht="12.75">
      <c r="A13" s="2">
        <v>11</v>
      </c>
      <c r="B13" s="80" t="s">
        <v>75</v>
      </c>
      <c r="C13" s="61">
        <f>'2011年5月'!U13</f>
        <v>2.8205999999999944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2.8205999999999944</v>
      </c>
      <c r="W13" s="89"/>
    </row>
    <row r="14" spans="1:23" ht="12.75">
      <c r="A14" s="2">
        <v>12</v>
      </c>
      <c r="B14" s="80" t="s">
        <v>167</v>
      </c>
      <c r="C14" s="61">
        <f>'2011年5月'!U14</f>
        <v>73.428</v>
      </c>
      <c r="D14" s="62">
        <v>1</v>
      </c>
      <c r="E14" s="63"/>
      <c r="F14" s="64">
        <f t="shared" si="1"/>
        <v>-12.647</v>
      </c>
      <c r="G14" s="62">
        <v>1</v>
      </c>
      <c r="H14" s="63"/>
      <c r="I14" s="64">
        <f t="shared" si="2"/>
        <v>-12.5</v>
      </c>
      <c r="J14" s="62">
        <v>1</v>
      </c>
      <c r="K14" s="63"/>
      <c r="L14" s="64">
        <f t="shared" si="3"/>
        <v>-10.75</v>
      </c>
      <c r="M14" s="62">
        <v>1</v>
      </c>
      <c r="N14" s="63"/>
      <c r="O14" s="64">
        <f t="shared" si="4"/>
        <v>-16.6667</v>
      </c>
      <c r="P14" s="95"/>
      <c r="Q14" s="104"/>
      <c r="R14" s="64">
        <f t="shared" si="5"/>
        <v>0</v>
      </c>
      <c r="S14" s="62"/>
      <c r="T14" s="66"/>
      <c r="U14" s="77">
        <f t="shared" si="0"/>
        <v>20.8643</v>
      </c>
      <c r="W14" s="89"/>
    </row>
    <row r="15" spans="1:23" ht="12.75">
      <c r="A15" s="2">
        <v>13</v>
      </c>
      <c r="B15" s="81" t="s">
        <v>77</v>
      </c>
      <c r="C15" s="43">
        <f>'2011年5月'!U15</f>
        <v>35.531099999999995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/>
      <c r="N15" s="45"/>
      <c r="O15" s="46">
        <f t="shared" si="4"/>
        <v>0</v>
      </c>
      <c r="P15" s="96"/>
      <c r="Q15" s="105"/>
      <c r="R15" s="46">
        <f t="shared" si="5"/>
        <v>0</v>
      </c>
      <c r="S15" s="48"/>
      <c r="T15" s="47"/>
      <c r="U15" s="77">
        <f t="shared" si="0"/>
        <v>35.531099999999995</v>
      </c>
      <c r="W15" s="89"/>
    </row>
    <row r="16" spans="1:23" ht="12.75">
      <c r="A16" s="2">
        <v>14</v>
      </c>
      <c r="B16" s="81" t="s">
        <v>133</v>
      </c>
      <c r="C16" s="43">
        <f>'2011年5月'!U16</f>
        <v>-28.225100000000015</v>
      </c>
      <c r="D16" s="44">
        <v>1</v>
      </c>
      <c r="E16" s="45">
        <v>100</v>
      </c>
      <c r="F16" s="46">
        <f t="shared" si="1"/>
        <v>-12.647</v>
      </c>
      <c r="G16" s="44">
        <v>1</v>
      </c>
      <c r="H16" s="45"/>
      <c r="I16" s="46">
        <f t="shared" si="2"/>
        <v>-12.5</v>
      </c>
      <c r="J16" s="44">
        <v>1</v>
      </c>
      <c r="K16" s="45"/>
      <c r="L16" s="46">
        <f>-10.75*J16-5</f>
        <v>-15.75</v>
      </c>
      <c r="M16" s="44">
        <v>1</v>
      </c>
      <c r="N16" s="45"/>
      <c r="O16" s="46">
        <f t="shared" si="4"/>
        <v>-16.6667</v>
      </c>
      <c r="P16" s="96">
        <v>1</v>
      </c>
      <c r="Q16" s="105"/>
      <c r="R16" s="46">
        <f t="shared" si="5"/>
        <v>-18.75</v>
      </c>
      <c r="S16" s="44"/>
      <c r="T16" s="47"/>
      <c r="U16" s="77">
        <f t="shared" si="0"/>
        <v>-4.538800000000009</v>
      </c>
      <c r="W16" s="89"/>
    </row>
    <row r="17" spans="1:23" ht="12.75">
      <c r="A17" s="2">
        <v>15</v>
      </c>
      <c r="B17" s="81" t="s">
        <v>184</v>
      </c>
      <c r="C17" s="43">
        <f>'2011年5月'!U17</f>
        <v>89.762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-12.5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-16.6667</v>
      </c>
      <c r="P17" s="96"/>
      <c r="Q17" s="105"/>
      <c r="R17" s="46">
        <f t="shared" si="5"/>
        <v>0</v>
      </c>
      <c r="S17" s="48"/>
      <c r="T17" s="47"/>
      <c r="U17" s="77">
        <f t="shared" si="0"/>
        <v>60.5953</v>
      </c>
      <c r="W17" s="89"/>
    </row>
    <row r="18" spans="1:23" ht="12.75">
      <c r="A18" s="2">
        <v>16</v>
      </c>
      <c r="B18" s="78" t="s">
        <v>79</v>
      </c>
      <c r="C18" s="49">
        <f>'2011年5月'!U18</f>
        <v>63.16209999999998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90"/>
      <c r="Q18" s="99"/>
      <c r="R18" s="52">
        <f t="shared" si="5"/>
        <v>0</v>
      </c>
      <c r="S18" s="50"/>
      <c r="T18" s="53"/>
      <c r="U18" s="77">
        <f t="shared" si="0"/>
        <v>63.16209999999998</v>
      </c>
      <c r="W18" s="89"/>
    </row>
    <row r="19" spans="1:23" ht="12.75">
      <c r="A19" s="2">
        <v>17</v>
      </c>
      <c r="B19" s="78" t="s">
        <v>67</v>
      </c>
      <c r="C19" s="49">
        <f>'2011年5月'!U19</f>
        <v>10.523199999999981</v>
      </c>
      <c r="D19" s="50">
        <v>1</v>
      </c>
      <c r="E19" s="51"/>
      <c r="F19" s="52">
        <f t="shared" si="1"/>
        <v>-12.647</v>
      </c>
      <c r="G19" s="50">
        <v>1</v>
      </c>
      <c r="H19" s="51">
        <v>100</v>
      </c>
      <c r="I19" s="52">
        <f t="shared" si="2"/>
        <v>-12.5</v>
      </c>
      <c r="J19" s="50">
        <v>1</v>
      </c>
      <c r="K19" s="51"/>
      <c r="L19" s="52">
        <f t="shared" si="3"/>
        <v>-10.75</v>
      </c>
      <c r="M19" s="50">
        <v>1</v>
      </c>
      <c r="N19" s="51"/>
      <c r="O19" s="52">
        <f t="shared" si="4"/>
        <v>-16.6667</v>
      </c>
      <c r="P19" s="90">
        <v>1</v>
      </c>
      <c r="Q19" s="99"/>
      <c r="R19" s="52">
        <f t="shared" si="5"/>
        <v>-18.75</v>
      </c>
      <c r="S19" s="54"/>
      <c r="T19" s="53"/>
      <c r="U19" s="77">
        <f t="shared" si="0"/>
        <v>39.209499999999984</v>
      </c>
      <c r="W19" s="89"/>
    </row>
    <row r="20" spans="1:23" ht="12.75">
      <c r="A20" s="2">
        <v>18</v>
      </c>
      <c r="B20" s="78" t="s">
        <v>134</v>
      </c>
      <c r="C20" s="49">
        <f>'2011年5月'!U20</f>
        <v>26.722200000000004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90"/>
      <c r="Q20" s="99"/>
      <c r="R20" s="52">
        <f t="shared" si="5"/>
        <v>0</v>
      </c>
      <c r="S20" s="50"/>
      <c r="T20" s="53"/>
      <c r="U20" s="77">
        <f t="shared" si="0"/>
        <v>26.722200000000004</v>
      </c>
      <c r="W20" s="89"/>
    </row>
    <row r="21" spans="1:23" ht="12.75">
      <c r="A21" s="2">
        <v>19</v>
      </c>
      <c r="B21" s="79" t="s">
        <v>82</v>
      </c>
      <c r="C21" s="55">
        <f>'2011年5月'!U21</f>
        <v>48.56079999999998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92">
        <v>1</v>
      </c>
      <c r="Q21" s="101"/>
      <c r="R21" s="58">
        <f t="shared" si="5"/>
        <v>-18.75</v>
      </c>
      <c r="S21" s="60"/>
      <c r="T21" s="59"/>
      <c r="U21" s="77">
        <f t="shared" si="0"/>
        <v>29.81079999999998</v>
      </c>
      <c r="W21" s="89"/>
    </row>
    <row r="22" spans="1:23" ht="12.75">
      <c r="A22" s="2">
        <v>20</v>
      </c>
      <c r="B22" s="79" t="s">
        <v>196</v>
      </c>
      <c r="C22" s="55">
        <f>'2011年5月'!U22</f>
        <v>0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>
        <v>1</v>
      </c>
      <c r="N22" s="57"/>
      <c r="O22" s="58">
        <f t="shared" si="4"/>
        <v>-16.6667</v>
      </c>
      <c r="P22" s="92">
        <v>1</v>
      </c>
      <c r="Q22" s="101">
        <v>100</v>
      </c>
      <c r="R22" s="58">
        <f t="shared" si="5"/>
        <v>-18.75</v>
      </c>
      <c r="S22" s="56"/>
      <c r="T22" s="59"/>
      <c r="U22" s="77">
        <f t="shared" si="0"/>
        <v>64.58330000000001</v>
      </c>
      <c r="W22" s="89"/>
    </row>
    <row r="23" spans="1:23" ht="12.75">
      <c r="A23" s="2">
        <v>21</v>
      </c>
      <c r="B23" s="79" t="s">
        <v>128</v>
      </c>
      <c r="C23" s="55">
        <f>'2011年5月'!U23</f>
        <v>96.35669999999999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>
        <v>1</v>
      </c>
      <c r="K23" s="57"/>
      <c r="L23" s="58">
        <f t="shared" si="3"/>
        <v>-10.75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85.60669999999999</v>
      </c>
      <c r="W23" s="89"/>
    </row>
    <row r="24" spans="1:23" ht="12.75">
      <c r="A24" s="2">
        <v>22</v>
      </c>
      <c r="B24" s="82" t="s">
        <v>135</v>
      </c>
      <c r="C24" s="67">
        <f>'2011年5月'!U24</f>
        <v>98.52849999999998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-12.5</v>
      </c>
      <c r="J24" s="68">
        <v>1</v>
      </c>
      <c r="K24" s="69"/>
      <c r="L24" s="70">
        <f t="shared" si="3"/>
        <v>-10.75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75.27849999999998</v>
      </c>
      <c r="W24" s="89"/>
    </row>
    <row r="25" spans="1:23" ht="12.75">
      <c r="A25" s="2">
        <v>23</v>
      </c>
      <c r="B25" s="82" t="s">
        <v>136</v>
      </c>
      <c r="C25" s="67">
        <f>'2011年5月'!U25</f>
        <v>-26.625999999999994</v>
      </c>
      <c r="D25" s="68">
        <v>1</v>
      </c>
      <c r="E25" s="69"/>
      <c r="F25" s="70">
        <f t="shared" si="1"/>
        <v>-12.647</v>
      </c>
      <c r="G25" s="68">
        <v>1</v>
      </c>
      <c r="H25" s="69">
        <v>200</v>
      </c>
      <c r="I25" s="70">
        <f t="shared" si="2"/>
        <v>-12.5</v>
      </c>
      <c r="J25" s="68">
        <v>1</v>
      </c>
      <c r="K25" s="69"/>
      <c r="L25" s="70">
        <f t="shared" si="3"/>
        <v>-10.75</v>
      </c>
      <c r="M25" s="68">
        <v>1</v>
      </c>
      <c r="N25" s="69"/>
      <c r="O25" s="70">
        <f t="shared" si="4"/>
        <v>-16.6667</v>
      </c>
      <c r="P25" s="93">
        <v>1</v>
      </c>
      <c r="Q25" s="102"/>
      <c r="R25" s="70">
        <f t="shared" si="5"/>
        <v>-18.75</v>
      </c>
      <c r="S25" s="68"/>
      <c r="T25" s="71"/>
      <c r="U25" s="77">
        <f t="shared" si="0"/>
        <v>102.06030000000001</v>
      </c>
      <c r="W25" s="89"/>
    </row>
    <row r="26" spans="1:23" ht="12.75">
      <c r="A26" s="2">
        <v>24</v>
      </c>
      <c r="B26" s="82" t="s">
        <v>86</v>
      </c>
      <c r="C26" s="67">
        <f>'2011年5月'!U26</f>
        <v>90.53949999999999</v>
      </c>
      <c r="D26" s="68">
        <v>1</v>
      </c>
      <c r="E26" s="69"/>
      <c r="F26" s="70">
        <f t="shared" si="1"/>
        <v>-12.647</v>
      </c>
      <c r="G26" s="68">
        <v>1</v>
      </c>
      <c r="H26" s="69"/>
      <c r="I26" s="70">
        <f t="shared" si="2"/>
        <v>-12.5</v>
      </c>
      <c r="J26" s="68">
        <v>1</v>
      </c>
      <c r="K26" s="69"/>
      <c r="L26" s="70">
        <f t="shared" si="3"/>
        <v>-10.75</v>
      </c>
      <c r="M26" s="68">
        <v>1</v>
      </c>
      <c r="N26" s="69"/>
      <c r="O26" s="70">
        <f t="shared" si="4"/>
        <v>-16.6667</v>
      </c>
      <c r="P26" s="93">
        <v>1</v>
      </c>
      <c r="Q26" s="102"/>
      <c r="R26" s="70">
        <f t="shared" si="5"/>
        <v>-18.75</v>
      </c>
      <c r="S26" s="72"/>
      <c r="T26" s="71"/>
      <c r="U26" s="77">
        <f t="shared" si="0"/>
        <v>19.225799999999985</v>
      </c>
      <c r="W26" s="89"/>
    </row>
    <row r="27" spans="1:23" ht="12.75">
      <c r="A27" s="2">
        <v>25</v>
      </c>
      <c r="B27" s="80" t="s">
        <v>137</v>
      </c>
      <c r="C27" s="61">
        <f>'2011年5月'!U27</f>
        <v>-67.67439999999999</v>
      </c>
      <c r="D27" s="62">
        <v>1</v>
      </c>
      <c r="E27" s="74">
        <v>100</v>
      </c>
      <c r="F27" s="64">
        <f>-12.647*D27-10</f>
        <v>-22.647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9.67860000000001</v>
      </c>
      <c r="W27" s="89"/>
    </row>
    <row r="28" spans="1:23" ht="12.75">
      <c r="A28" s="2">
        <v>26</v>
      </c>
      <c r="B28" s="80" t="s">
        <v>68</v>
      </c>
      <c r="C28" s="61">
        <f>'2011年5月'!U28</f>
        <v>-50.7356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-50.7356</v>
      </c>
      <c r="W28" s="89"/>
    </row>
    <row r="29" spans="1:23" ht="12.75">
      <c r="A29" s="2">
        <v>27</v>
      </c>
      <c r="B29" s="80" t="s">
        <v>88</v>
      </c>
      <c r="C29" s="61">
        <f>'2011年5月'!U29</f>
        <v>-1.7763568394002505E-15</v>
      </c>
      <c r="D29" s="112"/>
      <c r="E29" s="111"/>
      <c r="F29" s="64">
        <f t="shared" si="1"/>
        <v>0</v>
      </c>
      <c r="G29" s="112"/>
      <c r="H29" s="111"/>
      <c r="I29" s="64">
        <f t="shared" si="2"/>
        <v>0</v>
      </c>
      <c r="J29" s="112"/>
      <c r="K29" s="111"/>
      <c r="L29" s="64">
        <f t="shared" si="3"/>
        <v>0</v>
      </c>
      <c r="M29" s="112"/>
      <c r="N29" s="111"/>
      <c r="O29" s="64">
        <f t="shared" si="4"/>
        <v>0</v>
      </c>
      <c r="P29" s="113"/>
      <c r="Q29" s="114"/>
      <c r="R29" s="64">
        <f t="shared" si="5"/>
        <v>0</v>
      </c>
      <c r="S29" s="112"/>
      <c r="T29" s="115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'2011年5月'!U30</f>
        <v>-15.323200000000003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'2011年5月'!U31</f>
        <v>-16.688299999999998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-16.688299999999998</v>
      </c>
      <c r="W31" s="89"/>
    </row>
    <row r="32" spans="1:23" ht="12.75">
      <c r="A32" s="2">
        <v>30</v>
      </c>
      <c r="B32" s="81" t="s">
        <v>168</v>
      </c>
      <c r="C32" s="43">
        <f>'2011年5月'!U32</f>
        <v>12.203800000000001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>
        <f t="shared" si="5"/>
        <v>0</v>
      </c>
      <c r="S32" s="48"/>
      <c r="T32" s="47"/>
      <c r="U32" s="77">
        <f t="shared" si="0"/>
        <v>12.203800000000001</v>
      </c>
      <c r="W32" s="89"/>
    </row>
    <row r="33" spans="1:23" ht="12.75">
      <c r="A33" s="2">
        <v>31</v>
      </c>
      <c r="B33" s="78" t="s">
        <v>169</v>
      </c>
      <c r="C33" s="49">
        <f>'2011年5月'!U33</f>
        <v>48.26129999999998</v>
      </c>
      <c r="D33" s="50">
        <v>1</v>
      </c>
      <c r="E33" s="51"/>
      <c r="F33" s="52">
        <f t="shared" si="1"/>
        <v>-12.647</v>
      </c>
      <c r="G33" s="50">
        <v>1</v>
      </c>
      <c r="H33" s="51"/>
      <c r="I33" s="52">
        <f t="shared" si="2"/>
        <v>-12.5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-16.6667</v>
      </c>
      <c r="P33" s="90">
        <v>1</v>
      </c>
      <c r="Q33" s="99"/>
      <c r="R33" s="52">
        <f t="shared" si="5"/>
        <v>-18.75</v>
      </c>
      <c r="S33" s="50"/>
      <c r="T33" s="53"/>
      <c r="U33" s="77">
        <f t="shared" si="0"/>
        <v>-12.30240000000002</v>
      </c>
      <c r="W33" s="89"/>
    </row>
    <row r="34" spans="1:23" ht="12.75">
      <c r="A34" s="2">
        <v>32</v>
      </c>
      <c r="B34" s="78" t="s">
        <v>170</v>
      </c>
      <c r="C34" s="49">
        <f>'2011年5月'!U34</f>
        <v>6.839599999999961</v>
      </c>
      <c r="D34" s="50">
        <v>1</v>
      </c>
      <c r="E34" s="51">
        <v>100</v>
      </c>
      <c r="F34" s="52">
        <f t="shared" si="1"/>
        <v>-12.647</v>
      </c>
      <c r="G34" s="88">
        <v>1</v>
      </c>
      <c r="H34" s="51"/>
      <c r="I34" s="52">
        <f t="shared" si="2"/>
        <v>-12.5</v>
      </c>
      <c r="J34" s="88">
        <v>1</v>
      </c>
      <c r="K34" s="51"/>
      <c r="L34" s="52">
        <f t="shared" si="3"/>
        <v>-10.75</v>
      </c>
      <c r="M34" s="50">
        <v>1</v>
      </c>
      <c r="N34" s="51"/>
      <c r="O34" s="52">
        <f t="shared" si="4"/>
        <v>-16.6667</v>
      </c>
      <c r="P34" s="90">
        <v>1</v>
      </c>
      <c r="Q34" s="99"/>
      <c r="R34" s="52">
        <f t="shared" si="5"/>
        <v>-18.75</v>
      </c>
      <c r="S34" s="54"/>
      <c r="T34" s="53"/>
      <c r="U34" s="77">
        <f t="shared" si="0"/>
        <v>35.52589999999996</v>
      </c>
      <c r="W34" s="89"/>
    </row>
    <row r="35" spans="1:23" ht="12.75">
      <c r="A35" s="2">
        <v>33</v>
      </c>
      <c r="B35" s="78" t="s">
        <v>94</v>
      </c>
      <c r="C35" s="49">
        <f>'2011年5月'!U35</f>
        <v>16.922899999999974</v>
      </c>
      <c r="D35" s="50">
        <v>1</v>
      </c>
      <c r="E35" s="51"/>
      <c r="F35" s="52">
        <f t="shared" si="1"/>
        <v>-12.647</v>
      </c>
      <c r="G35" s="50">
        <v>1</v>
      </c>
      <c r="H35" s="51">
        <v>100</v>
      </c>
      <c r="I35" s="52">
        <f t="shared" si="2"/>
        <v>-12.5</v>
      </c>
      <c r="J35" s="50">
        <v>1</v>
      </c>
      <c r="K35" s="51"/>
      <c r="L35" s="52">
        <f t="shared" si="3"/>
        <v>-10.75</v>
      </c>
      <c r="M35" s="50">
        <v>1</v>
      </c>
      <c r="N35" s="51"/>
      <c r="O35" s="52">
        <f t="shared" si="4"/>
        <v>-16.6667</v>
      </c>
      <c r="P35" s="90">
        <v>1</v>
      </c>
      <c r="Q35" s="99"/>
      <c r="R35" s="52">
        <f t="shared" si="5"/>
        <v>-18.75</v>
      </c>
      <c r="S35" s="50"/>
      <c r="T35" s="53"/>
      <c r="U35" s="77">
        <f aca="true" t="shared" si="6" ref="U35:U53">C35+E35+F35+H35+I35+K35+L35+N35+O35+T35+Q35+R35</f>
        <v>45.60919999999999</v>
      </c>
      <c r="W35" s="89"/>
    </row>
    <row r="36" spans="1:23" ht="12.75">
      <c r="A36" s="2">
        <v>34</v>
      </c>
      <c r="B36" s="79"/>
      <c r="C36" s="55">
        <f>'2011年5月'!U36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'2011年5月'!U37</f>
        <v>99.51009999999997</v>
      </c>
      <c r="D37" s="56">
        <v>1</v>
      </c>
      <c r="E37" s="57"/>
      <c r="F37" s="58">
        <f t="shared" si="1"/>
        <v>-12.647</v>
      </c>
      <c r="G37" s="56"/>
      <c r="H37" s="57"/>
      <c r="I37" s="58">
        <f t="shared" si="2"/>
        <v>0</v>
      </c>
      <c r="J37" s="56">
        <v>1</v>
      </c>
      <c r="K37" s="57">
        <v>200</v>
      </c>
      <c r="L37" s="58">
        <f t="shared" si="3"/>
        <v>-10.75</v>
      </c>
      <c r="M37" s="56">
        <v>1</v>
      </c>
      <c r="N37" s="57"/>
      <c r="O37" s="58">
        <f t="shared" si="4"/>
        <v>-16.6667</v>
      </c>
      <c r="P37" s="92">
        <v>1</v>
      </c>
      <c r="Q37" s="101"/>
      <c r="R37" s="58">
        <f t="shared" si="5"/>
        <v>-18.75</v>
      </c>
      <c r="S37" s="56"/>
      <c r="T37" s="59"/>
      <c r="U37" s="77">
        <f t="shared" si="6"/>
        <v>240.69639999999998</v>
      </c>
      <c r="V37" s="28"/>
      <c r="W37" s="89"/>
    </row>
    <row r="38" spans="1:23" ht="12.75">
      <c r="A38" s="2">
        <v>36</v>
      </c>
      <c r="B38" s="79" t="s">
        <v>143</v>
      </c>
      <c r="C38" s="55">
        <f>'2011年5月'!U38</f>
        <v>161.1514</v>
      </c>
      <c r="D38" s="56"/>
      <c r="E38" s="57"/>
      <c r="F38" s="58">
        <f t="shared" si="1"/>
        <v>0</v>
      </c>
      <c r="G38" s="56">
        <v>1</v>
      </c>
      <c r="H38" s="57"/>
      <c r="I38" s="58">
        <f t="shared" si="2"/>
        <v>-12.5</v>
      </c>
      <c r="J38" s="56">
        <v>1</v>
      </c>
      <c r="K38" s="57"/>
      <c r="L38" s="58">
        <f t="shared" si="3"/>
        <v>-10.75</v>
      </c>
      <c r="M38" s="56">
        <v>1</v>
      </c>
      <c r="N38" s="57"/>
      <c r="O38" s="58">
        <f t="shared" si="4"/>
        <v>-16.6667</v>
      </c>
      <c r="P38" s="92"/>
      <c r="Q38" s="101"/>
      <c r="R38" s="58">
        <f t="shared" si="5"/>
        <v>0</v>
      </c>
      <c r="S38" s="60"/>
      <c r="T38" s="59"/>
      <c r="U38" s="77">
        <f t="shared" si="6"/>
        <v>121.2347</v>
      </c>
      <c r="W38" s="89"/>
    </row>
    <row r="39" spans="1:23" ht="12.75">
      <c r="A39" s="2">
        <v>37</v>
      </c>
      <c r="B39" s="82" t="s">
        <v>144</v>
      </c>
      <c r="C39" s="67">
        <f>'2011年5月'!U39</f>
        <v>-1.7763568394002505E-15</v>
      </c>
      <c r="D39" s="112"/>
      <c r="E39" s="111"/>
      <c r="F39" s="70">
        <f t="shared" si="1"/>
        <v>0</v>
      </c>
      <c r="G39" s="112"/>
      <c r="H39" s="111"/>
      <c r="I39" s="70">
        <f t="shared" si="2"/>
        <v>0</v>
      </c>
      <c r="J39" s="112"/>
      <c r="K39" s="111"/>
      <c r="L39" s="70">
        <f t="shared" si="3"/>
        <v>0</v>
      </c>
      <c r="M39" s="112"/>
      <c r="N39" s="111"/>
      <c r="O39" s="70">
        <f t="shared" si="4"/>
        <v>0</v>
      </c>
      <c r="P39" s="113"/>
      <c r="Q39" s="114"/>
      <c r="R39" s="70">
        <f t="shared" si="5"/>
        <v>0</v>
      </c>
      <c r="S39" s="112"/>
      <c r="T39" s="115"/>
      <c r="U39" s="77">
        <f t="shared" si="6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'2011年5月'!U40</f>
        <v>23.5893</v>
      </c>
      <c r="D40" s="112"/>
      <c r="E40" s="111"/>
      <c r="F40" s="70">
        <f t="shared" si="1"/>
        <v>0</v>
      </c>
      <c r="G40" s="112"/>
      <c r="H40" s="111"/>
      <c r="I40" s="70">
        <f t="shared" si="2"/>
        <v>0</v>
      </c>
      <c r="J40" s="112"/>
      <c r="K40" s="111"/>
      <c r="L40" s="70">
        <f t="shared" si="3"/>
        <v>0</v>
      </c>
      <c r="M40" s="112"/>
      <c r="N40" s="111"/>
      <c r="O40" s="70">
        <f t="shared" si="4"/>
        <v>0</v>
      </c>
      <c r="P40" s="113"/>
      <c r="Q40" s="114"/>
      <c r="R40" s="70">
        <f t="shared" si="5"/>
        <v>0</v>
      </c>
      <c r="S40" s="112"/>
      <c r="T40" s="115"/>
      <c r="U40" s="110">
        <f t="shared" si="6"/>
        <v>23.5893</v>
      </c>
      <c r="W40" s="89"/>
    </row>
    <row r="41" spans="1:23" ht="12.75">
      <c r="A41" s="2">
        <v>39</v>
      </c>
      <c r="B41" s="82"/>
      <c r="C41" s="67">
        <f>'2011年5月'!U41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'2011年5月'!U42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99</v>
      </c>
      <c r="C43" s="61">
        <f>'2011年5月'!U43</f>
        <v>27.108600000000003</v>
      </c>
      <c r="D43" s="65"/>
      <c r="E43" s="74"/>
      <c r="F43" s="64">
        <f t="shared" si="1"/>
        <v>0</v>
      </c>
      <c r="G43" s="65">
        <v>1</v>
      </c>
      <c r="H43" s="74"/>
      <c r="I43" s="64">
        <f t="shared" si="2"/>
        <v>-12.5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-16.6667</v>
      </c>
      <c r="P43" s="97"/>
      <c r="Q43" s="106"/>
      <c r="R43" s="64">
        <f t="shared" si="5"/>
        <v>0</v>
      </c>
      <c r="S43" s="65"/>
      <c r="T43" s="66"/>
      <c r="U43" s="77">
        <f t="shared" si="6"/>
        <v>-2.058099999999996</v>
      </c>
      <c r="W43" s="89"/>
    </row>
    <row r="44" spans="1:23" ht="12.75">
      <c r="A44" s="2">
        <v>42</v>
      </c>
      <c r="B44" s="80" t="s">
        <v>171</v>
      </c>
      <c r="C44" s="61">
        <f>'2011年5月'!U44</f>
        <v>81.07149999999999</v>
      </c>
      <c r="D44" s="65">
        <v>1</v>
      </c>
      <c r="E44" s="74"/>
      <c r="F44" s="64">
        <f t="shared" si="1"/>
        <v>-12.647</v>
      </c>
      <c r="G44" s="65">
        <v>1</v>
      </c>
      <c r="H44" s="74"/>
      <c r="I44" s="64">
        <f t="shared" si="2"/>
        <v>-12.5</v>
      </c>
      <c r="J44" s="65">
        <v>1</v>
      </c>
      <c r="K44" s="74"/>
      <c r="L44" s="64">
        <f t="shared" si="3"/>
        <v>-10.75</v>
      </c>
      <c r="M44" s="65"/>
      <c r="N44" s="74"/>
      <c r="O44" s="64">
        <f t="shared" si="4"/>
        <v>0</v>
      </c>
      <c r="P44" s="97">
        <v>1</v>
      </c>
      <c r="Q44" s="106"/>
      <c r="R44" s="64">
        <f t="shared" si="5"/>
        <v>-18.75</v>
      </c>
      <c r="S44" s="65"/>
      <c r="T44" s="66"/>
      <c r="U44" s="77">
        <f t="shared" si="6"/>
        <v>26.42449999999998</v>
      </c>
      <c r="W44" s="89"/>
    </row>
    <row r="45" spans="1:23" ht="12.75">
      <c r="A45" s="2">
        <v>43</v>
      </c>
      <c r="B45" s="81"/>
      <c r="C45" s="43">
        <f>'2011年5月'!U45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'2011年5月'!U46</f>
        <v>11.579599999999996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>
        <v>1</v>
      </c>
      <c r="K46" s="75"/>
      <c r="L46" s="46">
        <f>-10.75*J46-5</f>
        <v>-15.75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-4.170400000000004</v>
      </c>
      <c r="W46" s="89"/>
    </row>
    <row r="47" spans="1:23" ht="12.75">
      <c r="A47" s="2">
        <v>45</v>
      </c>
      <c r="B47" s="81" t="s">
        <v>124</v>
      </c>
      <c r="C47" s="43">
        <f>'2011年5月'!U47</f>
        <v>37.358099999999986</v>
      </c>
      <c r="D47" s="48"/>
      <c r="E47" s="75"/>
      <c r="F47" s="46">
        <f t="shared" si="1"/>
        <v>0</v>
      </c>
      <c r="G47" s="48">
        <v>1</v>
      </c>
      <c r="H47" s="75"/>
      <c r="I47" s="46">
        <f t="shared" si="2"/>
        <v>-12.5</v>
      </c>
      <c r="J47" s="48">
        <v>1</v>
      </c>
      <c r="K47" s="75"/>
      <c r="L47" s="46">
        <f t="shared" si="3"/>
        <v>-10.75</v>
      </c>
      <c r="M47" s="48">
        <v>1</v>
      </c>
      <c r="N47" s="75">
        <v>100</v>
      </c>
      <c r="O47" s="46">
        <f t="shared" si="4"/>
        <v>-16.6667</v>
      </c>
      <c r="P47" s="98">
        <v>1</v>
      </c>
      <c r="Q47" s="107"/>
      <c r="R47" s="46">
        <f t="shared" si="5"/>
        <v>-18.75</v>
      </c>
      <c r="S47" s="48"/>
      <c r="T47" s="47"/>
      <c r="U47" s="77">
        <f t="shared" si="6"/>
        <v>78.69139999999999</v>
      </c>
      <c r="W47" s="89"/>
    </row>
    <row r="48" spans="1:23" ht="12.75">
      <c r="A48" s="2">
        <v>46</v>
      </c>
      <c r="B48" s="78"/>
      <c r="C48" s="49">
        <f>'2011年5月'!U48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 t="s">
        <v>101</v>
      </c>
      <c r="C49" s="49">
        <f>'2011年5月'!U49</f>
        <v>-56.10380000000001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-56.10380000000001</v>
      </c>
      <c r="W49" s="89"/>
    </row>
    <row r="50" spans="1:23" ht="12.75">
      <c r="A50" s="2">
        <v>48</v>
      </c>
      <c r="B50" s="78" t="s">
        <v>172</v>
      </c>
      <c r="C50" s="49">
        <f>'2011年5月'!U50</f>
        <v>-56.2423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-56.2423</v>
      </c>
      <c r="W50" s="89"/>
    </row>
    <row r="51" spans="1:23" ht="12.75">
      <c r="A51" s="2">
        <v>49</v>
      </c>
      <c r="B51" s="79"/>
      <c r="C51" s="55">
        <f>'2011年5月'!U51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'2011年5月'!U52</f>
        <v>29.143399999999993</v>
      </c>
      <c r="D52" s="60">
        <v>1</v>
      </c>
      <c r="E52" s="73"/>
      <c r="F52" s="58">
        <f t="shared" si="1"/>
        <v>-12.647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/>
      <c r="N52" s="73"/>
      <c r="O52" s="58">
        <f t="shared" si="4"/>
        <v>0</v>
      </c>
      <c r="P52" s="60"/>
      <c r="Q52" s="73"/>
      <c r="R52" s="58">
        <f t="shared" si="5"/>
        <v>0</v>
      </c>
      <c r="S52" s="56"/>
      <c r="T52" s="59"/>
      <c r="U52" s="77">
        <f t="shared" si="6"/>
        <v>16.496399999999994</v>
      </c>
      <c r="W52" s="89"/>
    </row>
    <row r="53" spans="1:23" ht="12.75">
      <c r="A53" s="2">
        <v>51</v>
      </c>
      <c r="B53" s="87"/>
      <c r="C53" s="55">
        <f>'2011年5月'!U53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44</v>
      </c>
      <c r="D55" s="1">
        <f>SUM(D3:D53)</f>
        <v>17</v>
      </c>
      <c r="F55" s="1">
        <f>E66/D55</f>
        <v>12.647058823529411</v>
      </c>
      <c r="G55" s="1">
        <f>SUM(G3:G53)</f>
        <v>18</v>
      </c>
      <c r="I55" s="1">
        <f>H66/G55</f>
        <v>12.5</v>
      </c>
      <c r="J55" s="1">
        <f>SUM(J3:J53)</f>
        <v>20</v>
      </c>
      <c r="L55" s="1">
        <f>K66/J55</f>
        <v>10.75</v>
      </c>
      <c r="M55" s="1">
        <f>SUM(M3:M53)</f>
        <v>18</v>
      </c>
      <c r="O55" s="1">
        <f>N66/M55</f>
        <v>16.666666666666668</v>
      </c>
      <c r="P55" s="1">
        <f>SUM(P3:P53)</f>
        <v>16</v>
      </c>
      <c r="R55" s="1">
        <f>Q66/P55</f>
        <v>18.75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-224.99899999999997</v>
      </c>
      <c r="H57" s="28" t="s">
        <v>175</v>
      </c>
      <c r="I57" s="1">
        <f>SUM(I3:I53)</f>
        <v>-225</v>
      </c>
      <c r="K57" s="28" t="s">
        <v>175</v>
      </c>
      <c r="L57" s="1">
        <f>SUM(L3:L53)</f>
        <v>-225</v>
      </c>
      <c r="N57" s="28" t="s">
        <v>175</v>
      </c>
      <c r="O57" s="1">
        <f>SUM(O3:O53)</f>
        <v>-300.0005999999999</v>
      </c>
      <c r="Q57" s="28" t="s">
        <v>175</v>
      </c>
      <c r="R57" s="1">
        <f>SUM(R3:R53)</f>
        <v>-300</v>
      </c>
      <c r="U57" s="19"/>
    </row>
    <row r="58" spans="2:21" ht="12.75">
      <c r="B58" s="29" t="s">
        <v>176</v>
      </c>
      <c r="C58" s="27">
        <f>SUM(C3:C53)</f>
        <v>1225.0022999999997</v>
      </c>
      <c r="E58" s="29"/>
      <c r="H58" s="29"/>
      <c r="K58" s="29"/>
      <c r="N58" s="29"/>
      <c r="Q58" s="29"/>
      <c r="U58" s="19"/>
    </row>
    <row r="59" spans="19:23" ht="12.75">
      <c r="S59" s="136" t="s">
        <v>8</v>
      </c>
      <c r="T59" s="136"/>
      <c r="U59" s="41">
        <f>SUM(U3:U53)</f>
        <v>1300.0026999999995</v>
      </c>
      <c r="W59" s="89">
        <f>U59</f>
        <v>1300.0026999999995</v>
      </c>
    </row>
    <row r="60" spans="4:20" ht="12.75" customHeight="1">
      <c r="D60" s="123" t="s">
        <v>188</v>
      </c>
      <c r="E60" s="124"/>
      <c r="F60" s="125"/>
      <c r="G60" s="123" t="s">
        <v>189</v>
      </c>
      <c r="H60" s="124"/>
      <c r="I60" s="125"/>
      <c r="J60" s="123" t="s">
        <v>190</v>
      </c>
      <c r="K60" s="124"/>
      <c r="L60" s="125"/>
      <c r="M60" s="123" t="s">
        <v>194</v>
      </c>
      <c r="N60" s="124"/>
      <c r="O60" s="125"/>
      <c r="P60" s="123" t="s">
        <v>195</v>
      </c>
      <c r="Q60" s="124"/>
      <c r="R60" s="125"/>
      <c r="S60" s="137"/>
      <c r="T60" s="137"/>
    </row>
    <row r="61" spans="4:20" ht="12.75">
      <c r="D61" s="126"/>
      <c r="E61" s="127"/>
      <c r="F61" s="128"/>
      <c r="G61" s="126"/>
      <c r="H61" s="127"/>
      <c r="I61" s="128"/>
      <c r="J61" s="126"/>
      <c r="K61" s="127"/>
      <c r="L61" s="128"/>
      <c r="M61" s="126"/>
      <c r="N61" s="127"/>
      <c r="O61" s="128"/>
      <c r="P61" s="126"/>
      <c r="Q61" s="127"/>
      <c r="R61" s="128"/>
      <c r="S61" s="137"/>
      <c r="T61" s="137"/>
    </row>
    <row r="62" spans="4:20" ht="12.75">
      <c r="D62" s="126"/>
      <c r="E62" s="127"/>
      <c r="F62" s="128"/>
      <c r="G62" s="126"/>
      <c r="H62" s="127"/>
      <c r="I62" s="128"/>
      <c r="J62" s="126"/>
      <c r="K62" s="127"/>
      <c r="L62" s="128"/>
      <c r="M62" s="126"/>
      <c r="N62" s="127"/>
      <c r="O62" s="128"/>
      <c r="P62" s="126"/>
      <c r="Q62" s="127"/>
      <c r="R62" s="128"/>
      <c r="S62" s="137"/>
      <c r="T62" s="137"/>
    </row>
    <row r="63" spans="4:20" ht="12.75">
      <c r="D63" s="126"/>
      <c r="E63" s="127"/>
      <c r="F63" s="128"/>
      <c r="G63" s="126"/>
      <c r="H63" s="127"/>
      <c r="I63" s="128"/>
      <c r="J63" s="126"/>
      <c r="K63" s="127"/>
      <c r="L63" s="128"/>
      <c r="M63" s="126"/>
      <c r="N63" s="127"/>
      <c r="O63" s="128"/>
      <c r="P63" s="126"/>
      <c r="Q63" s="127"/>
      <c r="R63" s="128"/>
      <c r="S63" s="137"/>
      <c r="T63" s="137"/>
    </row>
    <row r="64" spans="4:20" ht="12.75">
      <c r="D64" s="126"/>
      <c r="E64" s="127"/>
      <c r="F64" s="128"/>
      <c r="G64" s="126"/>
      <c r="H64" s="127"/>
      <c r="I64" s="128"/>
      <c r="J64" s="126"/>
      <c r="K64" s="127"/>
      <c r="L64" s="128"/>
      <c r="M64" s="126"/>
      <c r="N64" s="127"/>
      <c r="O64" s="128"/>
      <c r="P64" s="126"/>
      <c r="Q64" s="127"/>
      <c r="R64" s="128"/>
      <c r="S64" s="137"/>
      <c r="T64" s="137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215</v>
      </c>
      <c r="F66" s="37"/>
      <c r="G66" s="38" t="s">
        <v>110</v>
      </c>
      <c r="H66" s="36">
        <f>H68-H84-H93</f>
        <v>225</v>
      </c>
      <c r="I66" s="37"/>
      <c r="J66" s="38" t="s">
        <v>110</v>
      </c>
      <c r="K66" s="36">
        <f>K68-K84-K93</f>
        <v>215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225</v>
      </c>
      <c r="F68" s="40"/>
      <c r="G68" s="85" t="s">
        <v>111</v>
      </c>
      <c r="H68" s="39">
        <v>225</v>
      </c>
      <c r="I68" s="40"/>
      <c r="J68" s="85" t="s">
        <v>111</v>
      </c>
      <c r="K68" s="39">
        <v>225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28"/>
      <c r="M72" s="28"/>
      <c r="P72" s="28"/>
    </row>
    <row r="74" spans="4:18" ht="12.75" customHeight="1"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 t="s">
        <v>198</v>
      </c>
      <c r="Q74" s="129"/>
      <c r="R74" s="129"/>
    </row>
    <row r="75" spans="4:18" ht="16.5" customHeight="1"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4:18" ht="16.5" customHeight="1"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4:18" ht="14.25" customHeight="1"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4:18" ht="12.75"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4:18" ht="14.25" customHeight="1"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4:17" ht="12.75">
      <c r="D80" s="130" t="s">
        <v>156</v>
      </c>
      <c r="E80" s="131"/>
      <c r="G80" s="130" t="s">
        <v>156</v>
      </c>
      <c r="H80" s="131"/>
      <c r="J80" s="130" t="s">
        <v>156</v>
      </c>
      <c r="K80" s="131"/>
      <c r="M80" s="130" t="s">
        <v>156</v>
      </c>
      <c r="N80" s="131"/>
      <c r="P80" s="130" t="s">
        <v>156</v>
      </c>
      <c r="Q80" s="13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 t="s">
        <v>191</v>
      </c>
      <c r="E82" s="1">
        <v>10</v>
      </c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>
        <f>SUM(E82:E83)</f>
        <v>10</v>
      </c>
      <c r="H84" s="28"/>
      <c r="K84" s="28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30" t="s">
        <v>114</v>
      </c>
      <c r="E87" s="131"/>
      <c r="G87" s="130" t="s">
        <v>114</v>
      </c>
      <c r="H87" s="131"/>
      <c r="J87" s="130" t="s">
        <v>114</v>
      </c>
      <c r="K87" s="131"/>
      <c r="M87" s="130" t="s">
        <v>114</v>
      </c>
      <c r="N87" s="131"/>
      <c r="P87" s="130" t="s">
        <v>114</v>
      </c>
      <c r="Q87" s="131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 t="s">
        <v>192</v>
      </c>
      <c r="K89" s="1">
        <v>5</v>
      </c>
      <c r="M89" s="109"/>
      <c r="P89" s="109" t="s">
        <v>197</v>
      </c>
    </row>
    <row r="90" spans="10:11" ht="12.75">
      <c r="J90" s="1">
        <v>9631</v>
      </c>
      <c r="K90" s="1">
        <v>5</v>
      </c>
    </row>
    <row r="93" ht="12.75">
      <c r="K93" s="1">
        <f>SUM(K89:K92)</f>
        <v>10</v>
      </c>
    </row>
    <row r="95" spans="4:18" ht="12.75" customHeight="1">
      <c r="D95" s="138" t="s">
        <v>115</v>
      </c>
      <c r="E95" s="138"/>
      <c r="F95" s="138"/>
      <c r="G95" s="138" t="s">
        <v>115</v>
      </c>
      <c r="H95" s="138"/>
      <c r="I95" s="138"/>
      <c r="J95" s="138" t="s">
        <v>115</v>
      </c>
      <c r="K95" s="138"/>
      <c r="L95" s="138"/>
      <c r="M95" s="138" t="s">
        <v>115</v>
      </c>
      <c r="N95" s="138"/>
      <c r="O95" s="138"/>
      <c r="P95" s="138" t="s">
        <v>115</v>
      </c>
      <c r="Q95" s="138"/>
      <c r="R95" s="138"/>
    </row>
    <row r="96" spans="4:18" ht="12.75"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</row>
    <row r="97" spans="4:18" ht="12.75"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24.75">
      <c r="D99" s="83"/>
      <c r="E99" s="28"/>
      <c r="F99" s="42"/>
      <c r="G99" s="83"/>
      <c r="H99" s="28"/>
      <c r="I99" s="42"/>
      <c r="J99" s="83" t="s">
        <v>193</v>
      </c>
      <c r="K99" s="28"/>
      <c r="L99" s="42"/>
      <c r="M99" s="83"/>
      <c r="N99" s="28"/>
      <c r="O99" s="42"/>
      <c r="P99" s="83" t="s">
        <v>166</v>
      </c>
      <c r="Q99" s="28"/>
      <c r="R99" s="42"/>
    </row>
    <row r="100" ht="12.75">
      <c r="P100" s="28" t="s">
        <v>124</v>
      </c>
    </row>
    <row r="101" ht="12.75">
      <c r="P101" s="28"/>
    </row>
    <row r="102" spans="4:18" ht="12.75">
      <c r="D102" s="132" t="s">
        <v>110</v>
      </c>
      <c r="E102" s="131"/>
      <c r="F102" s="131"/>
      <c r="G102" s="132" t="s">
        <v>110</v>
      </c>
      <c r="H102" s="131"/>
      <c r="I102" s="131"/>
      <c r="J102" s="132" t="s">
        <v>110</v>
      </c>
      <c r="K102" s="131"/>
      <c r="L102" s="131"/>
      <c r="M102" s="132" t="s">
        <v>110</v>
      </c>
      <c r="N102" s="131"/>
      <c r="O102" s="131"/>
      <c r="P102" s="132" t="s">
        <v>110</v>
      </c>
      <c r="Q102" s="131"/>
      <c r="R102" s="131"/>
    </row>
    <row r="103" spans="4:18" ht="12.75"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</row>
    <row r="104" spans="7:12" ht="12.75">
      <c r="G104" s="28"/>
      <c r="K104" s="130"/>
      <c r="L104" s="130"/>
    </row>
    <row r="105" spans="10:12" ht="12.75">
      <c r="J105" s="28"/>
      <c r="K105" s="130"/>
      <c r="L105" s="131"/>
    </row>
    <row r="106" spans="10:12" ht="12.75">
      <c r="J106" s="28"/>
      <c r="K106" s="130"/>
      <c r="L106" s="131"/>
    </row>
    <row r="107" spans="11:12" ht="12.75">
      <c r="K107" s="130"/>
      <c r="L107" s="131"/>
    </row>
    <row r="108" spans="10:12" ht="12.75">
      <c r="J108" s="28"/>
      <c r="K108" s="130"/>
      <c r="L108" s="131"/>
    </row>
    <row r="109" spans="10:12" ht="12.75">
      <c r="J109" s="28"/>
      <c r="K109" s="130"/>
      <c r="L109" s="131"/>
    </row>
    <row r="110" spans="10:12" ht="12.75">
      <c r="J110" s="28"/>
      <c r="K110" s="130"/>
      <c r="L110" s="131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B1">
      <selection activeCell="U24" sqref="U2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3">
        <v>40741</v>
      </c>
      <c r="E1" s="134"/>
      <c r="F1" s="135"/>
      <c r="G1" s="16"/>
      <c r="H1" s="24">
        <v>40748</v>
      </c>
      <c r="I1" s="17"/>
      <c r="J1" s="30"/>
      <c r="K1" s="24">
        <v>40755</v>
      </c>
      <c r="L1" s="31"/>
      <c r="M1" s="16"/>
      <c r="N1" s="24">
        <v>40762</v>
      </c>
      <c r="O1" s="17"/>
      <c r="P1" s="16"/>
      <c r="Q1" s="24">
        <v>40769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'2011年6月'!U3</f>
        <v>18.0668</v>
      </c>
      <c r="D3" s="50">
        <v>1</v>
      </c>
      <c r="E3" s="51"/>
      <c r="F3" s="52">
        <f>-18.75*D3</f>
        <v>-18.75</v>
      </c>
      <c r="G3" s="50"/>
      <c r="H3" s="51"/>
      <c r="I3" s="52"/>
      <c r="J3" s="50">
        <v>1</v>
      </c>
      <c r="K3" s="51"/>
      <c r="L3" s="52">
        <f>-21.0171*J3</f>
        <v>-21.0171</v>
      </c>
      <c r="M3" s="50">
        <v>1</v>
      </c>
      <c r="N3" s="51">
        <v>100</v>
      </c>
      <c r="O3" s="52">
        <f>-15.2631*M3</f>
        <v>-15.2631</v>
      </c>
      <c r="P3" s="90">
        <v>1</v>
      </c>
      <c r="Q3" s="99"/>
      <c r="R3" s="52">
        <f>-15.7895*P3</f>
        <v>-15.7895</v>
      </c>
      <c r="S3" s="50"/>
      <c r="T3" s="53"/>
      <c r="U3" s="77">
        <f aca="true" t="shared" si="0" ref="U3:U34">C3+E3+F3+H3+I3+K3+L3+N3+O3+T3+Q3+R3</f>
        <v>47.2471</v>
      </c>
      <c r="W3" s="89"/>
    </row>
    <row r="4" spans="1:23" ht="12.75">
      <c r="A4" s="2">
        <v>2</v>
      </c>
      <c r="B4" s="76" t="s">
        <v>3</v>
      </c>
      <c r="C4" s="49">
        <f>'2011年6月'!U4</f>
        <v>-20.099800000000002</v>
      </c>
      <c r="D4" s="50">
        <v>1</v>
      </c>
      <c r="E4" s="51"/>
      <c r="F4" s="52">
        <f aca="true" t="shared" si="1" ref="F4:F53">-18.75*D4</f>
        <v>-18.75</v>
      </c>
      <c r="G4" s="50"/>
      <c r="H4" s="51"/>
      <c r="I4" s="52"/>
      <c r="J4" s="50">
        <v>1</v>
      </c>
      <c r="K4" s="51"/>
      <c r="L4" s="52">
        <f aca="true" t="shared" si="2" ref="L4:L53">-21.0171*J4</f>
        <v>-21.0171</v>
      </c>
      <c r="M4" s="50">
        <v>1</v>
      </c>
      <c r="N4" s="51">
        <v>100</v>
      </c>
      <c r="O4" s="52">
        <f aca="true" t="shared" si="3" ref="O4:O53">-15.2631*M4</f>
        <v>-15.2631</v>
      </c>
      <c r="P4" s="90">
        <v>1</v>
      </c>
      <c r="Q4" s="99"/>
      <c r="R4" s="52">
        <f aca="true" t="shared" si="4" ref="R4:R53">-15.7895*P4</f>
        <v>-15.7895</v>
      </c>
      <c r="S4" s="54"/>
      <c r="T4" s="53"/>
      <c r="U4" s="77">
        <f t="shared" si="0"/>
        <v>9.080499999999997</v>
      </c>
      <c r="W4" s="89"/>
    </row>
    <row r="5" spans="1:23" ht="12.75">
      <c r="A5" s="2">
        <v>3</v>
      </c>
      <c r="B5" s="78" t="s">
        <v>182</v>
      </c>
      <c r="C5" s="49">
        <f>'2011年6月'!U5</f>
        <v>60.6864</v>
      </c>
      <c r="D5" s="50"/>
      <c r="E5" s="51"/>
      <c r="F5" s="52">
        <f t="shared" si="1"/>
        <v>0</v>
      </c>
      <c r="G5" s="50"/>
      <c r="H5" s="51"/>
      <c r="I5" s="52"/>
      <c r="J5" s="50"/>
      <c r="K5" s="51"/>
      <c r="L5" s="52">
        <f t="shared" si="2"/>
        <v>0</v>
      </c>
      <c r="M5" s="50"/>
      <c r="N5" s="51"/>
      <c r="O5" s="52">
        <f t="shared" si="3"/>
        <v>0</v>
      </c>
      <c r="P5" s="90"/>
      <c r="Q5" s="99"/>
      <c r="R5" s="52">
        <f t="shared" si="4"/>
        <v>0</v>
      </c>
      <c r="S5" s="50"/>
      <c r="T5" s="53"/>
      <c r="U5" s="77">
        <f t="shared" si="0"/>
        <v>60.6864</v>
      </c>
      <c r="W5" s="89"/>
    </row>
    <row r="6" spans="1:23" ht="12.75">
      <c r="A6" s="2">
        <v>4</v>
      </c>
      <c r="B6" s="79" t="s">
        <v>69</v>
      </c>
      <c r="C6" s="55">
        <f>'2011年6月'!U6</f>
        <v>94.25959999999999</v>
      </c>
      <c r="D6" s="60"/>
      <c r="E6" s="57"/>
      <c r="F6" s="58">
        <f t="shared" si="1"/>
        <v>0</v>
      </c>
      <c r="G6" s="60"/>
      <c r="H6" s="57"/>
      <c r="I6" s="58"/>
      <c r="J6" s="60"/>
      <c r="K6" s="57"/>
      <c r="L6" s="58">
        <f t="shared" si="2"/>
        <v>0</v>
      </c>
      <c r="M6" s="60"/>
      <c r="N6" s="57"/>
      <c r="O6" s="58">
        <f t="shared" si="3"/>
        <v>0</v>
      </c>
      <c r="P6" s="91"/>
      <c r="Q6" s="100"/>
      <c r="R6" s="58">
        <f t="shared" si="4"/>
        <v>0</v>
      </c>
      <c r="S6" s="60"/>
      <c r="T6" s="59"/>
      <c r="U6" s="77">
        <f t="shared" si="0"/>
        <v>94.25959999999999</v>
      </c>
      <c r="W6" s="89"/>
    </row>
    <row r="7" spans="1:23" ht="12.75">
      <c r="A7" s="2">
        <v>5</v>
      </c>
      <c r="B7" s="79" t="s">
        <v>70</v>
      </c>
      <c r="C7" s="55">
        <f>'2011年6月'!U7</f>
        <v>-23.4088</v>
      </c>
      <c r="D7" s="56"/>
      <c r="E7" s="57"/>
      <c r="F7" s="58">
        <f t="shared" si="1"/>
        <v>0</v>
      </c>
      <c r="G7" s="56"/>
      <c r="H7" s="57"/>
      <c r="I7" s="58"/>
      <c r="J7" s="56"/>
      <c r="K7" s="57"/>
      <c r="L7" s="58">
        <f t="shared" si="2"/>
        <v>0</v>
      </c>
      <c r="M7" s="56"/>
      <c r="N7" s="57"/>
      <c r="O7" s="58">
        <f t="shared" si="3"/>
        <v>0</v>
      </c>
      <c r="P7" s="92"/>
      <c r="Q7" s="101"/>
      <c r="R7" s="58">
        <f t="shared" si="4"/>
        <v>0</v>
      </c>
      <c r="S7" s="56"/>
      <c r="T7" s="59"/>
      <c r="U7" s="77">
        <f t="shared" si="0"/>
        <v>-23.4088</v>
      </c>
      <c r="W7" s="89"/>
    </row>
    <row r="8" spans="1:23" ht="12.75">
      <c r="A8" s="2">
        <v>6</v>
      </c>
      <c r="B8" s="79" t="s">
        <v>187</v>
      </c>
      <c r="C8" s="55">
        <f>'2011年6月'!U8</f>
        <v>12.019699999999993</v>
      </c>
      <c r="D8" s="56">
        <v>1</v>
      </c>
      <c r="E8" s="57">
        <v>100</v>
      </c>
      <c r="F8" s="58">
        <f t="shared" si="1"/>
        <v>-18.75</v>
      </c>
      <c r="G8" s="56"/>
      <c r="H8" s="57"/>
      <c r="I8" s="58"/>
      <c r="J8" s="56">
        <v>1</v>
      </c>
      <c r="K8" s="57"/>
      <c r="L8" s="58">
        <f t="shared" si="2"/>
        <v>-21.0171</v>
      </c>
      <c r="M8" s="56">
        <v>1</v>
      </c>
      <c r="N8" s="57"/>
      <c r="O8" s="58">
        <f t="shared" si="3"/>
        <v>-15.2631</v>
      </c>
      <c r="P8" s="92">
        <v>1</v>
      </c>
      <c r="Q8" s="101"/>
      <c r="R8" s="58">
        <f t="shared" si="4"/>
        <v>-15.7895</v>
      </c>
      <c r="S8" s="60"/>
      <c r="T8" s="59"/>
      <c r="U8" s="77">
        <f t="shared" si="0"/>
        <v>41.2</v>
      </c>
      <c r="W8" s="89"/>
    </row>
    <row r="9" spans="1:23" ht="12.75">
      <c r="A9" s="2">
        <v>7</v>
      </c>
      <c r="B9" s="82" t="s">
        <v>71</v>
      </c>
      <c r="C9" s="67">
        <f>'2011年6月'!U9</f>
        <v>45.3323</v>
      </c>
      <c r="D9" s="112"/>
      <c r="E9" s="111"/>
      <c r="F9" s="70">
        <f t="shared" si="1"/>
        <v>0</v>
      </c>
      <c r="G9" s="112"/>
      <c r="H9" s="111"/>
      <c r="I9" s="70"/>
      <c r="J9" s="112"/>
      <c r="K9" s="111"/>
      <c r="L9" s="70">
        <v>-45.3323</v>
      </c>
      <c r="M9" s="112"/>
      <c r="N9" s="111"/>
      <c r="O9" s="70">
        <f t="shared" si="3"/>
        <v>0</v>
      </c>
      <c r="P9" s="113"/>
      <c r="Q9" s="114"/>
      <c r="R9" s="70">
        <f t="shared" si="4"/>
        <v>0</v>
      </c>
      <c r="S9" s="112"/>
      <c r="T9" s="115"/>
      <c r="U9" s="77">
        <f t="shared" si="0"/>
        <v>0</v>
      </c>
      <c r="W9" s="89"/>
    </row>
    <row r="10" spans="1:23" ht="12.75">
      <c r="A10" s="2">
        <v>8</v>
      </c>
      <c r="B10" s="82" t="s">
        <v>166</v>
      </c>
      <c r="C10" s="67">
        <f>'2011年6月'!U10</f>
        <v>42.99699999999998</v>
      </c>
      <c r="D10" s="72">
        <v>1</v>
      </c>
      <c r="E10" s="69"/>
      <c r="F10" s="70">
        <f t="shared" si="1"/>
        <v>-18.75</v>
      </c>
      <c r="G10" s="72"/>
      <c r="H10" s="69"/>
      <c r="I10" s="70"/>
      <c r="J10" s="72">
        <v>1</v>
      </c>
      <c r="K10" s="69">
        <v>100</v>
      </c>
      <c r="L10" s="70">
        <f t="shared" si="2"/>
        <v>-21.0171</v>
      </c>
      <c r="M10" s="72">
        <v>1</v>
      </c>
      <c r="N10" s="69"/>
      <c r="O10" s="70">
        <f t="shared" si="3"/>
        <v>-15.2631</v>
      </c>
      <c r="P10" s="94">
        <v>1</v>
      </c>
      <c r="Q10" s="103"/>
      <c r="R10" s="70">
        <f t="shared" si="4"/>
        <v>-15.7895</v>
      </c>
      <c r="S10" s="72"/>
      <c r="T10" s="71"/>
      <c r="U10" s="77">
        <f t="shared" si="0"/>
        <v>72.17729999999999</v>
      </c>
      <c r="W10" s="89"/>
    </row>
    <row r="11" spans="1:23" ht="12.75">
      <c r="A11" s="2">
        <v>9</v>
      </c>
      <c r="B11" s="82" t="s">
        <v>130</v>
      </c>
      <c r="C11" s="67">
        <f>'2011年6月'!U11</f>
        <v>-8.572400000000005</v>
      </c>
      <c r="D11" s="68"/>
      <c r="E11" s="69"/>
      <c r="F11" s="70">
        <f t="shared" si="1"/>
        <v>0</v>
      </c>
      <c r="G11" s="68"/>
      <c r="H11" s="69"/>
      <c r="I11" s="70"/>
      <c r="J11" s="68"/>
      <c r="K11" s="69"/>
      <c r="L11" s="70">
        <f t="shared" si="2"/>
        <v>0</v>
      </c>
      <c r="M11" s="68"/>
      <c r="N11" s="69"/>
      <c r="O11" s="70">
        <f t="shared" si="3"/>
        <v>0</v>
      </c>
      <c r="P11" s="93"/>
      <c r="Q11" s="102"/>
      <c r="R11" s="70">
        <f t="shared" si="4"/>
        <v>0</v>
      </c>
      <c r="S11" s="68"/>
      <c r="T11" s="71"/>
      <c r="U11" s="77">
        <f t="shared" si="0"/>
        <v>-8.572400000000005</v>
      </c>
      <c r="W11" s="89"/>
    </row>
    <row r="12" spans="1:23" ht="12.75">
      <c r="A12" s="2">
        <v>10</v>
      </c>
      <c r="B12" s="80" t="s">
        <v>74</v>
      </c>
      <c r="C12" s="61">
        <f>'2011年6月'!U12</f>
        <v>61.264099999999964</v>
      </c>
      <c r="D12" s="62"/>
      <c r="E12" s="63"/>
      <c r="F12" s="64">
        <f t="shared" si="1"/>
        <v>0</v>
      </c>
      <c r="G12" s="62"/>
      <c r="H12" s="63"/>
      <c r="I12" s="64"/>
      <c r="J12" s="62"/>
      <c r="K12" s="63"/>
      <c r="L12" s="64">
        <f t="shared" si="2"/>
        <v>0</v>
      </c>
      <c r="M12" s="62"/>
      <c r="N12" s="63"/>
      <c r="O12" s="64">
        <f t="shared" si="3"/>
        <v>0</v>
      </c>
      <c r="P12" s="95">
        <v>1</v>
      </c>
      <c r="Q12" s="104"/>
      <c r="R12" s="64">
        <f t="shared" si="4"/>
        <v>-15.7895</v>
      </c>
      <c r="S12" s="62"/>
      <c r="T12" s="66"/>
      <c r="U12" s="77">
        <f t="shared" si="0"/>
        <v>45.47459999999997</v>
      </c>
      <c r="W12" s="89"/>
    </row>
    <row r="13" spans="1:23" ht="12.75">
      <c r="A13" s="2">
        <v>11</v>
      </c>
      <c r="B13" s="80" t="s">
        <v>75</v>
      </c>
      <c r="C13" s="61">
        <f>'2011年6月'!U13</f>
        <v>2.8205999999999944</v>
      </c>
      <c r="D13" s="112"/>
      <c r="E13" s="111"/>
      <c r="F13" s="117">
        <f t="shared" si="1"/>
        <v>0</v>
      </c>
      <c r="G13" s="112"/>
      <c r="H13" s="111"/>
      <c r="I13" s="117"/>
      <c r="J13" s="112"/>
      <c r="K13" s="111"/>
      <c r="L13" s="64">
        <v>-2.8206</v>
      </c>
      <c r="M13" s="112"/>
      <c r="N13" s="121"/>
      <c r="O13" s="64">
        <f t="shared" si="3"/>
        <v>0</v>
      </c>
      <c r="P13" s="113"/>
      <c r="Q13" s="114"/>
      <c r="R13" s="64">
        <f t="shared" si="4"/>
        <v>0</v>
      </c>
      <c r="S13" s="119"/>
      <c r="T13" s="115"/>
      <c r="U13" s="77">
        <f t="shared" si="0"/>
        <v>-5.773159728050814E-15</v>
      </c>
      <c r="W13" s="89"/>
    </row>
    <row r="14" spans="1:23" ht="12.75">
      <c r="A14" s="2">
        <v>12</v>
      </c>
      <c r="B14" s="80" t="s">
        <v>167</v>
      </c>
      <c r="C14" s="61">
        <f>'2011年6月'!U14</f>
        <v>20.8643</v>
      </c>
      <c r="D14" s="62"/>
      <c r="E14" s="63"/>
      <c r="F14" s="64">
        <f t="shared" si="1"/>
        <v>0</v>
      </c>
      <c r="G14" s="62"/>
      <c r="H14" s="63"/>
      <c r="I14" s="64"/>
      <c r="J14" s="62">
        <v>1</v>
      </c>
      <c r="K14" s="63"/>
      <c r="L14" s="64">
        <f t="shared" si="2"/>
        <v>-21.0171</v>
      </c>
      <c r="M14" s="62">
        <v>1</v>
      </c>
      <c r="N14" s="63">
        <v>100</v>
      </c>
      <c r="O14" s="64">
        <f t="shared" si="3"/>
        <v>-15.2631</v>
      </c>
      <c r="P14" s="95"/>
      <c r="Q14" s="104"/>
      <c r="R14" s="64">
        <f t="shared" si="4"/>
        <v>0</v>
      </c>
      <c r="S14" s="62"/>
      <c r="T14" s="66"/>
      <c r="U14" s="77">
        <f t="shared" si="0"/>
        <v>84.5841</v>
      </c>
      <c r="W14" s="89"/>
    </row>
    <row r="15" spans="1:23" ht="12.75">
      <c r="A15" s="2">
        <v>13</v>
      </c>
      <c r="B15" s="81" t="s">
        <v>77</v>
      </c>
      <c r="C15" s="43">
        <f>'2011年6月'!U15</f>
        <v>35.531099999999995</v>
      </c>
      <c r="D15" s="44"/>
      <c r="E15" s="45"/>
      <c r="F15" s="46">
        <f t="shared" si="1"/>
        <v>0</v>
      </c>
      <c r="G15" s="44"/>
      <c r="H15" s="45"/>
      <c r="I15" s="46"/>
      <c r="J15" s="44"/>
      <c r="K15" s="45"/>
      <c r="L15" s="46">
        <f t="shared" si="2"/>
        <v>0</v>
      </c>
      <c r="M15" s="44">
        <v>1</v>
      </c>
      <c r="N15" s="45">
        <v>100</v>
      </c>
      <c r="O15" s="46">
        <f t="shared" si="3"/>
        <v>-15.2631</v>
      </c>
      <c r="P15" s="96">
        <v>1</v>
      </c>
      <c r="Q15" s="105"/>
      <c r="R15" s="46">
        <f t="shared" si="4"/>
        <v>-15.7895</v>
      </c>
      <c r="S15" s="48"/>
      <c r="T15" s="47"/>
      <c r="U15" s="77">
        <f t="shared" si="0"/>
        <v>104.47849999999998</v>
      </c>
      <c r="W15" s="89"/>
    </row>
    <row r="16" spans="1:23" ht="12.75">
      <c r="A16" s="2">
        <v>14</v>
      </c>
      <c r="B16" s="81" t="s">
        <v>133</v>
      </c>
      <c r="C16" s="43">
        <f>'2011年6月'!U16</f>
        <v>-4.538800000000009</v>
      </c>
      <c r="D16" s="44"/>
      <c r="E16" s="45"/>
      <c r="F16" s="46">
        <f t="shared" si="1"/>
        <v>0</v>
      </c>
      <c r="G16" s="44"/>
      <c r="H16" s="45"/>
      <c r="I16" s="46"/>
      <c r="J16" s="44">
        <v>1</v>
      </c>
      <c r="K16" s="45"/>
      <c r="L16" s="46">
        <f t="shared" si="2"/>
        <v>-21.0171</v>
      </c>
      <c r="M16" s="44">
        <v>1</v>
      </c>
      <c r="N16" s="45">
        <v>100</v>
      </c>
      <c r="O16" s="46">
        <f t="shared" si="3"/>
        <v>-15.2631</v>
      </c>
      <c r="P16" s="96">
        <v>1</v>
      </c>
      <c r="Q16" s="105"/>
      <c r="R16" s="46">
        <f t="shared" si="4"/>
        <v>-15.7895</v>
      </c>
      <c r="S16" s="44"/>
      <c r="T16" s="47"/>
      <c r="U16" s="77">
        <f t="shared" si="0"/>
        <v>43.39149999999999</v>
      </c>
      <c r="W16" s="89"/>
    </row>
    <row r="17" spans="1:23" ht="12.75">
      <c r="A17" s="2">
        <v>15</v>
      </c>
      <c r="B17" s="81" t="s">
        <v>184</v>
      </c>
      <c r="C17" s="43">
        <f>'2011年6月'!U17</f>
        <v>60.5953</v>
      </c>
      <c r="D17" s="44">
        <v>1</v>
      </c>
      <c r="E17" s="45"/>
      <c r="F17" s="46">
        <f t="shared" si="1"/>
        <v>-18.75</v>
      </c>
      <c r="G17" s="44"/>
      <c r="H17" s="45"/>
      <c r="I17" s="46"/>
      <c r="J17" s="44">
        <v>1</v>
      </c>
      <c r="K17" s="45"/>
      <c r="L17" s="46">
        <f t="shared" si="2"/>
        <v>-21.0171</v>
      </c>
      <c r="M17" s="44"/>
      <c r="N17" s="45"/>
      <c r="O17" s="46">
        <f t="shared" si="3"/>
        <v>0</v>
      </c>
      <c r="P17" s="96">
        <v>1</v>
      </c>
      <c r="Q17" s="105"/>
      <c r="R17" s="46">
        <f t="shared" si="4"/>
        <v>-15.7895</v>
      </c>
      <c r="S17" s="48"/>
      <c r="T17" s="47"/>
      <c r="U17" s="77">
        <f t="shared" si="0"/>
        <v>5.038700000000002</v>
      </c>
      <c r="W17" s="89"/>
    </row>
    <row r="18" spans="1:23" ht="12.75">
      <c r="A18" s="2">
        <v>16</v>
      </c>
      <c r="B18" s="78" t="s">
        <v>79</v>
      </c>
      <c r="C18" s="49">
        <f>'2011年6月'!U18</f>
        <v>63.16209999999998</v>
      </c>
      <c r="D18" s="50"/>
      <c r="E18" s="51"/>
      <c r="F18" s="52">
        <f t="shared" si="1"/>
        <v>0</v>
      </c>
      <c r="G18" s="50"/>
      <c r="H18" s="51"/>
      <c r="I18" s="52"/>
      <c r="J18" s="50"/>
      <c r="K18" s="51"/>
      <c r="L18" s="52">
        <f t="shared" si="2"/>
        <v>0</v>
      </c>
      <c r="M18" s="50">
        <v>1</v>
      </c>
      <c r="N18" s="51"/>
      <c r="O18" s="52">
        <f>-15.2631*M18-10</f>
        <v>-25.2631</v>
      </c>
      <c r="P18" s="90"/>
      <c r="Q18" s="99"/>
      <c r="R18" s="52">
        <f t="shared" si="4"/>
        <v>0</v>
      </c>
      <c r="S18" s="50"/>
      <c r="T18" s="53"/>
      <c r="U18" s="77">
        <f t="shared" si="0"/>
        <v>37.89899999999998</v>
      </c>
      <c r="W18" s="89"/>
    </row>
    <row r="19" spans="1:23" ht="12.75">
      <c r="A19" s="2">
        <v>17</v>
      </c>
      <c r="B19" s="78" t="s">
        <v>67</v>
      </c>
      <c r="C19" s="49">
        <f>'2011年6月'!U19</f>
        <v>39.209499999999984</v>
      </c>
      <c r="D19" s="50">
        <v>1</v>
      </c>
      <c r="E19" s="51"/>
      <c r="F19" s="52">
        <f t="shared" si="1"/>
        <v>-18.75</v>
      </c>
      <c r="G19" s="50"/>
      <c r="H19" s="51"/>
      <c r="I19" s="52"/>
      <c r="J19" s="50">
        <v>1</v>
      </c>
      <c r="K19" s="51"/>
      <c r="L19" s="52">
        <f t="shared" si="2"/>
        <v>-21.0171</v>
      </c>
      <c r="M19" s="50"/>
      <c r="N19" s="51"/>
      <c r="O19" s="52">
        <f t="shared" si="3"/>
        <v>0</v>
      </c>
      <c r="P19" s="90">
        <v>1</v>
      </c>
      <c r="Q19" s="99">
        <v>100</v>
      </c>
      <c r="R19" s="52">
        <f t="shared" si="4"/>
        <v>-15.7895</v>
      </c>
      <c r="S19" s="54"/>
      <c r="T19" s="53"/>
      <c r="U19" s="77">
        <f t="shared" si="0"/>
        <v>83.65289999999999</v>
      </c>
      <c r="W19" s="89"/>
    </row>
    <row r="20" spans="1:23" ht="12.75">
      <c r="A20" s="2">
        <v>18</v>
      </c>
      <c r="B20" s="78" t="s">
        <v>134</v>
      </c>
      <c r="C20" s="49">
        <f>'2011年6月'!U20</f>
        <v>26.722200000000004</v>
      </c>
      <c r="D20" s="50"/>
      <c r="E20" s="51"/>
      <c r="F20" s="52">
        <f t="shared" si="1"/>
        <v>0</v>
      </c>
      <c r="G20" s="50"/>
      <c r="H20" s="51"/>
      <c r="I20" s="52"/>
      <c r="J20" s="50"/>
      <c r="K20" s="51"/>
      <c r="L20" s="52">
        <f t="shared" si="2"/>
        <v>0</v>
      </c>
      <c r="M20" s="50">
        <v>1</v>
      </c>
      <c r="N20" s="51"/>
      <c r="O20" s="52">
        <f t="shared" si="3"/>
        <v>-15.2631</v>
      </c>
      <c r="P20" s="90"/>
      <c r="Q20" s="99"/>
      <c r="R20" s="52">
        <f t="shared" si="4"/>
        <v>0</v>
      </c>
      <c r="S20" s="50"/>
      <c r="T20" s="53"/>
      <c r="U20" s="77">
        <f t="shared" si="0"/>
        <v>11.459100000000005</v>
      </c>
      <c r="W20" s="89"/>
    </row>
    <row r="21" spans="1:23" ht="12.75">
      <c r="A21" s="2">
        <v>19</v>
      </c>
      <c r="B21" s="79" t="s">
        <v>82</v>
      </c>
      <c r="C21" s="55">
        <f>'2011年6月'!U21</f>
        <v>29.81079999999998</v>
      </c>
      <c r="D21" s="56"/>
      <c r="E21" s="57"/>
      <c r="F21" s="58">
        <f t="shared" si="1"/>
        <v>0</v>
      </c>
      <c r="G21" s="56"/>
      <c r="H21" s="57"/>
      <c r="I21" s="58"/>
      <c r="J21" s="56"/>
      <c r="K21" s="57"/>
      <c r="L21" s="58">
        <f t="shared" si="2"/>
        <v>0</v>
      </c>
      <c r="M21" s="56"/>
      <c r="N21" s="57"/>
      <c r="O21" s="58">
        <f t="shared" si="3"/>
        <v>0</v>
      </c>
      <c r="P21" s="92"/>
      <c r="Q21" s="101"/>
      <c r="R21" s="58">
        <f t="shared" si="4"/>
        <v>0</v>
      </c>
      <c r="S21" s="60"/>
      <c r="T21" s="59"/>
      <c r="U21" s="77">
        <f t="shared" si="0"/>
        <v>29.81079999999998</v>
      </c>
      <c r="W21" s="89"/>
    </row>
    <row r="22" spans="1:23" ht="12.75">
      <c r="A22" s="2">
        <v>20</v>
      </c>
      <c r="B22" s="79" t="s">
        <v>204</v>
      </c>
      <c r="C22" s="55">
        <f>'2011年6月'!U22</f>
        <v>64.58330000000001</v>
      </c>
      <c r="D22" s="56">
        <v>1</v>
      </c>
      <c r="E22" s="57"/>
      <c r="F22" s="58">
        <f t="shared" si="1"/>
        <v>-18.75</v>
      </c>
      <c r="G22" s="56"/>
      <c r="H22" s="57"/>
      <c r="I22" s="58"/>
      <c r="J22" s="56">
        <v>1</v>
      </c>
      <c r="K22" s="57"/>
      <c r="L22" s="58">
        <f t="shared" si="2"/>
        <v>-21.0171</v>
      </c>
      <c r="M22" s="56">
        <v>1</v>
      </c>
      <c r="N22" s="57"/>
      <c r="O22" s="58">
        <f t="shared" si="3"/>
        <v>-15.2631</v>
      </c>
      <c r="P22" s="92">
        <v>1</v>
      </c>
      <c r="Q22" s="101">
        <v>100</v>
      </c>
      <c r="R22" s="58">
        <f t="shared" si="4"/>
        <v>-15.7895</v>
      </c>
      <c r="S22" s="56"/>
      <c r="T22" s="59"/>
      <c r="U22" s="77">
        <f t="shared" si="0"/>
        <v>93.76360000000001</v>
      </c>
      <c r="W22" s="89"/>
    </row>
    <row r="23" spans="1:23" ht="12.75">
      <c r="A23" s="2">
        <v>21</v>
      </c>
      <c r="B23" s="79" t="s">
        <v>128</v>
      </c>
      <c r="C23" s="55">
        <f>'2011年6月'!U23</f>
        <v>85.60669999999999</v>
      </c>
      <c r="D23" s="56"/>
      <c r="E23" s="57"/>
      <c r="F23" s="58">
        <f t="shared" si="1"/>
        <v>0</v>
      </c>
      <c r="G23" s="56"/>
      <c r="H23" s="57"/>
      <c r="I23" s="58"/>
      <c r="J23" s="56"/>
      <c r="K23" s="57"/>
      <c r="L23" s="58">
        <f t="shared" si="2"/>
        <v>0</v>
      </c>
      <c r="M23" s="56"/>
      <c r="N23" s="57"/>
      <c r="O23" s="58">
        <f t="shared" si="3"/>
        <v>0</v>
      </c>
      <c r="P23" s="92"/>
      <c r="Q23" s="101"/>
      <c r="R23" s="58">
        <f t="shared" si="4"/>
        <v>0</v>
      </c>
      <c r="S23" s="60"/>
      <c r="T23" s="59"/>
      <c r="U23" s="77">
        <f t="shared" si="0"/>
        <v>85.60669999999999</v>
      </c>
      <c r="W23" s="89"/>
    </row>
    <row r="24" spans="1:23" ht="12.75">
      <c r="A24" s="2">
        <v>22</v>
      </c>
      <c r="B24" s="82" t="s">
        <v>135</v>
      </c>
      <c r="C24" s="67">
        <f>'2011年6月'!U24</f>
        <v>75.27849999999998</v>
      </c>
      <c r="D24" s="68"/>
      <c r="E24" s="69"/>
      <c r="F24" s="70">
        <f t="shared" si="1"/>
        <v>0</v>
      </c>
      <c r="G24" s="68"/>
      <c r="H24" s="69"/>
      <c r="I24" s="70"/>
      <c r="J24" s="68"/>
      <c r="K24" s="69"/>
      <c r="L24" s="70">
        <f t="shared" si="2"/>
        <v>0</v>
      </c>
      <c r="M24" s="68"/>
      <c r="N24" s="69"/>
      <c r="O24" s="70">
        <f t="shared" si="3"/>
        <v>0</v>
      </c>
      <c r="P24" s="93"/>
      <c r="Q24" s="102"/>
      <c r="R24" s="70">
        <f t="shared" si="4"/>
        <v>0</v>
      </c>
      <c r="S24" s="68"/>
      <c r="T24" s="71"/>
      <c r="U24" s="77">
        <f t="shared" si="0"/>
        <v>75.27849999999998</v>
      </c>
      <c r="W24" s="89"/>
    </row>
    <row r="25" spans="1:23" ht="12.75">
      <c r="A25" s="2">
        <v>23</v>
      </c>
      <c r="B25" s="82" t="s">
        <v>136</v>
      </c>
      <c r="C25" s="67">
        <f>'2011年6月'!U25</f>
        <v>102.06030000000001</v>
      </c>
      <c r="D25" s="68">
        <v>1</v>
      </c>
      <c r="E25" s="69"/>
      <c r="F25" s="70">
        <f t="shared" si="1"/>
        <v>-18.75</v>
      </c>
      <c r="G25" s="68"/>
      <c r="H25" s="69"/>
      <c r="I25" s="70"/>
      <c r="J25" s="68">
        <v>1</v>
      </c>
      <c r="K25" s="69"/>
      <c r="L25" s="70">
        <f t="shared" si="2"/>
        <v>-21.0171</v>
      </c>
      <c r="M25" s="68">
        <v>1</v>
      </c>
      <c r="N25" s="69"/>
      <c r="O25" s="70">
        <f t="shared" si="3"/>
        <v>-15.2631</v>
      </c>
      <c r="P25" s="93">
        <v>1</v>
      </c>
      <c r="Q25" s="102"/>
      <c r="R25" s="70">
        <f t="shared" si="4"/>
        <v>-15.7895</v>
      </c>
      <c r="S25" s="68"/>
      <c r="T25" s="71"/>
      <c r="U25" s="77">
        <f t="shared" si="0"/>
        <v>31.24060000000001</v>
      </c>
      <c r="W25" s="89"/>
    </row>
    <row r="26" spans="1:23" ht="12.75">
      <c r="A26" s="2">
        <v>24</v>
      </c>
      <c r="B26" s="82" t="s">
        <v>86</v>
      </c>
      <c r="C26" s="67">
        <f>'2011年6月'!U26</f>
        <v>19.225799999999985</v>
      </c>
      <c r="D26" s="68">
        <v>1</v>
      </c>
      <c r="E26" s="69"/>
      <c r="F26" s="70">
        <f t="shared" si="1"/>
        <v>-18.75</v>
      </c>
      <c r="G26" s="68"/>
      <c r="H26" s="69"/>
      <c r="I26" s="70"/>
      <c r="J26" s="68"/>
      <c r="K26" s="69"/>
      <c r="L26" s="70">
        <f t="shared" si="2"/>
        <v>0</v>
      </c>
      <c r="M26" s="68"/>
      <c r="N26" s="69"/>
      <c r="O26" s="70">
        <f t="shared" si="3"/>
        <v>0</v>
      </c>
      <c r="P26" s="93">
        <v>1</v>
      </c>
      <c r="Q26" s="102">
        <v>100</v>
      </c>
      <c r="R26" s="70">
        <f t="shared" si="4"/>
        <v>-15.7895</v>
      </c>
      <c r="S26" s="72"/>
      <c r="T26" s="71"/>
      <c r="U26" s="77">
        <f t="shared" si="0"/>
        <v>84.68629999999999</v>
      </c>
      <c r="W26" s="89"/>
    </row>
    <row r="27" spans="1:23" ht="12.75">
      <c r="A27" s="2">
        <v>25</v>
      </c>
      <c r="B27" s="80" t="s">
        <v>137</v>
      </c>
      <c r="C27" s="61">
        <f>'2011年6月'!U27</f>
        <v>9.67860000000001</v>
      </c>
      <c r="D27" s="62"/>
      <c r="E27" s="74"/>
      <c r="F27" s="64">
        <f t="shared" si="1"/>
        <v>0</v>
      </c>
      <c r="G27" s="62"/>
      <c r="H27" s="74"/>
      <c r="I27" s="64"/>
      <c r="J27" s="62"/>
      <c r="K27" s="74"/>
      <c r="L27" s="64">
        <f t="shared" si="2"/>
        <v>0</v>
      </c>
      <c r="M27" s="62"/>
      <c r="N27" s="74"/>
      <c r="O27" s="64">
        <f t="shared" si="3"/>
        <v>0</v>
      </c>
      <c r="P27" s="95"/>
      <c r="Q27" s="104"/>
      <c r="R27" s="64">
        <f t="shared" si="4"/>
        <v>0</v>
      </c>
      <c r="S27" s="62"/>
      <c r="T27" s="66"/>
      <c r="U27" s="77">
        <f t="shared" si="0"/>
        <v>9.67860000000001</v>
      </c>
      <c r="W27" s="89"/>
    </row>
    <row r="28" spans="1:23" ht="12.75">
      <c r="A28" s="2">
        <v>26</v>
      </c>
      <c r="B28" s="80" t="s">
        <v>68</v>
      </c>
      <c r="C28" s="61">
        <f>'2011年6月'!U28</f>
        <v>-50.7356</v>
      </c>
      <c r="D28" s="65"/>
      <c r="E28" s="74"/>
      <c r="F28" s="64">
        <f t="shared" si="1"/>
        <v>0</v>
      </c>
      <c r="G28" s="65"/>
      <c r="H28" s="74"/>
      <c r="I28" s="64"/>
      <c r="J28" s="65"/>
      <c r="K28" s="74"/>
      <c r="L28" s="64">
        <f t="shared" si="2"/>
        <v>0</v>
      </c>
      <c r="M28" s="65"/>
      <c r="N28" s="74"/>
      <c r="O28" s="64">
        <f t="shared" si="3"/>
        <v>0</v>
      </c>
      <c r="P28" s="97"/>
      <c r="Q28" s="106"/>
      <c r="R28" s="64">
        <f t="shared" si="4"/>
        <v>0</v>
      </c>
      <c r="S28" s="65"/>
      <c r="T28" s="66"/>
      <c r="U28" s="77">
        <f t="shared" si="0"/>
        <v>-50.7356</v>
      </c>
      <c r="W28" s="89"/>
    </row>
    <row r="29" spans="1:23" ht="12.75">
      <c r="A29" s="2">
        <v>27</v>
      </c>
      <c r="B29" s="80" t="s">
        <v>88</v>
      </c>
      <c r="C29" s="61">
        <f>'2011年6月'!U29</f>
        <v>-1.7763568394002505E-15</v>
      </c>
      <c r="D29" s="112"/>
      <c r="E29" s="111"/>
      <c r="F29" s="64">
        <f t="shared" si="1"/>
        <v>0</v>
      </c>
      <c r="G29" s="112"/>
      <c r="H29" s="111"/>
      <c r="I29" s="64"/>
      <c r="J29" s="112"/>
      <c r="K29" s="111"/>
      <c r="L29" s="64">
        <f t="shared" si="2"/>
        <v>0</v>
      </c>
      <c r="M29" s="112"/>
      <c r="N29" s="111"/>
      <c r="O29" s="64">
        <f t="shared" si="3"/>
        <v>0</v>
      </c>
      <c r="P29" s="113"/>
      <c r="Q29" s="114"/>
      <c r="R29" s="64">
        <f t="shared" si="4"/>
        <v>0</v>
      </c>
      <c r="S29" s="112"/>
      <c r="T29" s="115"/>
      <c r="U29" s="77">
        <f t="shared" si="0"/>
        <v>-1.7763568394002505E-15</v>
      </c>
      <c r="W29" s="89"/>
    </row>
    <row r="30" spans="1:23" ht="12.75">
      <c r="A30" s="2">
        <v>28</v>
      </c>
      <c r="B30" s="81" t="s">
        <v>89</v>
      </c>
      <c r="C30" s="43">
        <f>'2011年6月'!U30</f>
        <v>-15.323200000000003</v>
      </c>
      <c r="D30" s="48"/>
      <c r="E30" s="75"/>
      <c r="F30" s="46">
        <f t="shared" si="1"/>
        <v>0</v>
      </c>
      <c r="G30" s="48"/>
      <c r="H30" s="75"/>
      <c r="I30" s="46"/>
      <c r="J30" s="48"/>
      <c r="K30" s="75"/>
      <c r="L30" s="46">
        <f t="shared" si="2"/>
        <v>0</v>
      </c>
      <c r="M30" s="48"/>
      <c r="N30" s="75"/>
      <c r="O30" s="46">
        <f t="shared" si="3"/>
        <v>0</v>
      </c>
      <c r="P30" s="98"/>
      <c r="Q30" s="107"/>
      <c r="R30" s="46">
        <f t="shared" si="4"/>
        <v>0</v>
      </c>
      <c r="S30" s="48"/>
      <c r="T30" s="47"/>
      <c r="U30" s="77">
        <f t="shared" si="0"/>
        <v>-15.323200000000003</v>
      </c>
      <c r="V30" s="28"/>
      <c r="W30" s="89"/>
    </row>
    <row r="31" spans="1:23" ht="12.75">
      <c r="A31" s="2">
        <v>29</v>
      </c>
      <c r="B31" s="81" t="s">
        <v>90</v>
      </c>
      <c r="C31" s="43">
        <f>'2011年6月'!U31</f>
        <v>-16.688299999999998</v>
      </c>
      <c r="D31" s="112"/>
      <c r="E31" s="120"/>
      <c r="F31" s="117">
        <f t="shared" si="1"/>
        <v>0</v>
      </c>
      <c r="G31" s="112"/>
      <c r="H31" s="120"/>
      <c r="I31" s="117"/>
      <c r="J31" s="112"/>
      <c r="K31" s="120"/>
      <c r="L31" s="46">
        <v>16.6883</v>
      </c>
      <c r="M31" s="112"/>
      <c r="N31" s="120"/>
      <c r="O31" s="46">
        <f t="shared" si="3"/>
        <v>0</v>
      </c>
      <c r="P31" s="113"/>
      <c r="Q31" s="114"/>
      <c r="R31" s="46">
        <f t="shared" si="4"/>
        <v>0</v>
      </c>
      <c r="S31" s="112"/>
      <c r="T31" s="115"/>
      <c r="U31" s="77">
        <f t="shared" si="0"/>
        <v>3.552713678800501E-15</v>
      </c>
      <c r="W31" s="89"/>
    </row>
    <row r="32" spans="1:23" ht="12.75">
      <c r="A32" s="2">
        <v>30</v>
      </c>
      <c r="B32" s="81" t="s">
        <v>168</v>
      </c>
      <c r="C32" s="43">
        <f>'2011年6月'!U32</f>
        <v>12.203800000000001</v>
      </c>
      <c r="D32" s="48">
        <v>1</v>
      </c>
      <c r="E32" s="75">
        <v>100</v>
      </c>
      <c r="F32" s="46">
        <f t="shared" si="1"/>
        <v>-18.75</v>
      </c>
      <c r="G32" s="48"/>
      <c r="H32" s="75"/>
      <c r="I32" s="46"/>
      <c r="J32" s="48">
        <v>1</v>
      </c>
      <c r="K32" s="75"/>
      <c r="L32" s="46">
        <f t="shared" si="2"/>
        <v>-21.0171</v>
      </c>
      <c r="M32" s="48">
        <v>1</v>
      </c>
      <c r="N32" s="75"/>
      <c r="O32" s="46">
        <f t="shared" si="3"/>
        <v>-15.2631</v>
      </c>
      <c r="P32" s="98">
        <v>1</v>
      </c>
      <c r="Q32" s="107"/>
      <c r="R32" s="46">
        <f t="shared" si="4"/>
        <v>-15.7895</v>
      </c>
      <c r="S32" s="48"/>
      <c r="T32" s="47"/>
      <c r="U32" s="77">
        <f t="shared" si="0"/>
        <v>41.384100000000004</v>
      </c>
      <c r="W32" s="89"/>
    </row>
    <row r="33" spans="1:23" ht="12.75">
      <c r="A33" s="2">
        <v>31</v>
      </c>
      <c r="B33" s="78" t="s">
        <v>169</v>
      </c>
      <c r="C33" s="49">
        <f>'2011年6月'!U33</f>
        <v>-12.30240000000002</v>
      </c>
      <c r="D33" s="50"/>
      <c r="E33" s="51"/>
      <c r="F33" s="52">
        <f t="shared" si="1"/>
        <v>0</v>
      </c>
      <c r="G33" s="50"/>
      <c r="H33" s="51"/>
      <c r="I33" s="52"/>
      <c r="J33" s="50">
        <v>1</v>
      </c>
      <c r="K33" s="51">
        <v>100</v>
      </c>
      <c r="L33" s="52">
        <f t="shared" si="2"/>
        <v>-21.0171</v>
      </c>
      <c r="M33" s="50">
        <v>1</v>
      </c>
      <c r="N33" s="51"/>
      <c r="O33" s="52">
        <f t="shared" si="3"/>
        <v>-15.2631</v>
      </c>
      <c r="P33" s="90"/>
      <c r="Q33" s="99"/>
      <c r="R33" s="52">
        <f t="shared" si="4"/>
        <v>0</v>
      </c>
      <c r="S33" s="50"/>
      <c r="T33" s="53"/>
      <c r="U33" s="77">
        <f t="shared" si="0"/>
        <v>51.41739999999998</v>
      </c>
      <c r="W33" s="89"/>
    </row>
    <row r="34" spans="1:23" ht="12.75">
      <c r="A34" s="2">
        <v>32</v>
      </c>
      <c r="B34" s="78" t="s">
        <v>170</v>
      </c>
      <c r="C34" s="49">
        <f>'2011年6月'!U34</f>
        <v>35.52589999999996</v>
      </c>
      <c r="D34" s="50">
        <v>1</v>
      </c>
      <c r="E34" s="51"/>
      <c r="F34" s="52">
        <f t="shared" si="1"/>
        <v>-18.75</v>
      </c>
      <c r="G34" s="88"/>
      <c r="H34" s="51"/>
      <c r="I34" s="52"/>
      <c r="J34" s="88"/>
      <c r="K34" s="51"/>
      <c r="L34" s="52">
        <f t="shared" si="2"/>
        <v>0</v>
      </c>
      <c r="M34" s="50">
        <v>2</v>
      </c>
      <c r="N34" s="51"/>
      <c r="O34" s="52">
        <f t="shared" si="3"/>
        <v>-30.5262</v>
      </c>
      <c r="P34" s="90">
        <v>1</v>
      </c>
      <c r="Q34" s="99"/>
      <c r="R34" s="52">
        <f t="shared" si="4"/>
        <v>-15.7895</v>
      </c>
      <c r="S34" s="54"/>
      <c r="T34" s="53"/>
      <c r="U34" s="77">
        <f t="shared" si="0"/>
        <v>-29.539800000000042</v>
      </c>
      <c r="W34" s="89"/>
    </row>
    <row r="35" spans="1:23" ht="12.75">
      <c r="A35" s="2">
        <v>33</v>
      </c>
      <c r="B35" s="78" t="s">
        <v>94</v>
      </c>
      <c r="C35" s="49">
        <f>'2011年6月'!U35</f>
        <v>45.60919999999999</v>
      </c>
      <c r="D35" s="50">
        <v>1</v>
      </c>
      <c r="E35" s="51"/>
      <c r="F35" s="52">
        <f t="shared" si="1"/>
        <v>-18.75</v>
      </c>
      <c r="G35" s="50"/>
      <c r="H35" s="51"/>
      <c r="I35" s="52"/>
      <c r="J35" s="50">
        <v>1</v>
      </c>
      <c r="K35" s="51"/>
      <c r="L35" s="52">
        <f t="shared" si="2"/>
        <v>-21.0171</v>
      </c>
      <c r="M35" s="50"/>
      <c r="N35" s="51"/>
      <c r="O35" s="52">
        <f t="shared" si="3"/>
        <v>0</v>
      </c>
      <c r="P35" s="90">
        <v>1</v>
      </c>
      <c r="Q35" s="99">
        <v>100</v>
      </c>
      <c r="R35" s="52">
        <f t="shared" si="4"/>
        <v>-15.7895</v>
      </c>
      <c r="S35" s="50"/>
      <c r="T35" s="53"/>
      <c r="U35" s="77">
        <f aca="true" t="shared" si="5" ref="U35:U53">C35+E35+F35+H35+I35+K35+L35+N35+O35+T35+Q35+R35</f>
        <v>90.05259999999998</v>
      </c>
      <c r="W35" s="89"/>
    </row>
    <row r="36" spans="1:23" ht="12.75">
      <c r="A36" s="2">
        <v>34</v>
      </c>
      <c r="B36" s="79"/>
      <c r="C36" s="55">
        <f>'2011年6月'!U36</f>
        <v>0</v>
      </c>
      <c r="D36" s="56"/>
      <c r="E36" s="57"/>
      <c r="F36" s="58">
        <f t="shared" si="1"/>
        <v>0</v>
      </c>
      <c r="G36" s="56"/>
      <c r="H36" s="57"/>
      <c r="I36" s="58"/>
      <c r="J36" s="56"/>
      <c r="K36" s="57"/>
      <c r="L36" s="58">
        <f t="shared" si="2"/>
        <v>0</v>
      </c>
      <c r="M36" s="56"/>
      <c r="N36" s="57"/>
      <c r="O36" s="58">
        <f t="shared" si="3"/>
        <v>0</v>
      </c>
      <c r="P36" s="92"/>
      <c r="Q36" s="101"/>
      <c r="R36" s="58">
        <f t="shared" si="4"/>
        <v>0</v>
      </c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95</v>
      </c>
      <c r="C37" s="55">
        <f>'2011年6月'!U37</f>
        <v>240.69639999999998</v>
      </c>
      <c r="D37" s="56">
        <v>1</v>
      </c>
      <c r="E37" s="57"/>
      <c r="F37" s="58">
        <f t="shared" si="1"/>
        <v>-18.75</v>
      </c>
      <c r="G37" s="56"/>
      <c r="H37" s="57"/>
      <c r="I37" s="58"/>
      <c r="J37" s="56">
        <v>1</v>
      </c>
      <c r="K37" s="57"/>
      <c r="L37" s="58">
        <f t="shared" si="2"/>
        <v>-21.0171</v>
      </c>
      <c r="M37" s="56">
        <v>1</v>
      </c>
      <c r="N37" s="57"/>
      <c r="O37" s="58">
        <f t="shared" si="3"/>
        <v>-15.2631</v>
      </c>
      <c r="P37" s="92">
        <v>1</v>
      </c>
      <c r="Q37" s="101"/>
      <c r="R37" s="58">
        <f t="shared" si="4"/>
        <v>-15.7895</v>
      </c>
      <c r="S37" s="56"/>
      <c r="T37" s="59"/>
      <c r="U37" s="77">
        <f t="shared" si="5"/>
        <v>169.87669999999997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'2011年6月'!U38</f>
        <v>121.2347</v>
      </c>
      <c r="D38" s="56">
        <v>1</v>
      </c>
      <c r="E38" s="57"/>
      <c r="F38" s="58">
        <f t="shared" si="1"/>
        <v>-18.75</v>
      </c>
      <c r="G38" s="56"/>
      <c r="H38" s="57"/>
      <c r="I38" s="58"/>
      <c r="J38" s="56">
        <v>1</v>
      </c>
      <c r="K38" s="57"/>
      <c r="L38" s="58">
        <f t="shared" si="2"/>
        <v>-21.0171</v>
      </c>
      <c r="M38" s="56">
        <v>1</v>
      </c>
      <c r="N38" s="57"/>
      <c r="O38" s="58">
        <f t="shared" si="3"/>
        <v>-15.2631</v>
      </c>
      <c r="P38" s="92">
        <v>1</v>
      </c>
      <c r="Q38" s="101"/>
      <c r="R38" s="58">
        <f t="shared" si="4"/>
        <v>-15.7895</v>
      </c>
      <c r="S38" s="60"/>
      <c r="T38" s="59"/>
      <c r="U38" s="77">
        <f t="shared" si="5"/>
        <v>50.415000000000006</v>
      </c>
      <c r="W38" s="89"/>
    </row>
    <row r="39" spans="1:23" ht="12.75">
      <c r="A39" s="2">
        <v>37</v>
      </c>
      <c r="B39" s="82" t="s">
        <v>144</v>
      </c>
      <c r="C39" s="67">
        <f>'2011年6月'!U39</f>
        <v>-1.7763568394002505E-15</v>
      </c>
      <c r="D39" s="112"/>
      <c r="E39" s="111"/>
      <c r="F39" s="70">
        <f t="shared" si="1"/>
        <v>0</v>
      </c>
      <c r="G39" s="112"/>
      <c r="H39" s="111"/>
      <c r="I39" s="70"/>
      <c r="J39" s="112"/>
      <c r="K39" s="111"/>
      <c r="L39" s="70">
        <f t="shared" si="2"/>
        <v>0</v>
      </c>
      <c r="M39" s="112"/>
      <c r="N39" s="111"/>
      <c r="O39" s="70">
        <f t="shared" si="3"/>
        <v>0</v>
      </c>
      <c r="P39" s="113"/>
      <c r="Q39" s="114"/>
      <c r="R39" s="70">
        <f t="shared" si="4"/>
        <v>0</v>
      </c>
      <c r="S39" s="112"/>
      <c r="T39" s="115"/>
      <c r="U39" s="77">
        <f t="shared" si="5"/>
        <v>-1.7763568394002505E-15</v>
      </c>
      <c r="W39" s="89"/>
    </row>
    <row r="40" spans="1:23" ht="12.75">
      <c r="A40" s="2">
        <v>38</v>
      </c>
      <c r="B40" s="82" t="s">
        <v>98</v>
      </c>
      <c r="C40" s="67">
        <f>'2011年6月'!U40</f>
        <v>23.5893</v>
      </c>
      <c r="D40" s="112"/>
      <c r="E40" s="111"/>
      <c r="F40" s="70">
        <f t="shared" si="1"/>
        <v>0</v>
      </c>
      <c r="G40" s="112"/>
      <c r="H40" s="111"/>
      <c r="I40" s="70"/>
      <c r="J40" s="112"/>
      <c r="K40" s="111"/>
      <c r="L40" s="70">
        <v>-23.5893</v>
      </c>
      <c r="M40" s="112"/>
      <c r="N40" s="111"/>
      <c r="O40" s="70">
        <f t="shared" si="3"/>
        <v>0</v>
      </c>
      <c r="P40" s="113"/>
      <c r="Q40" s="114"/>
      <c r="R40" s="70">
        <f t="shared" si="4"/>
        <v>0</v>
      </c>
      <c r="S40" s="112"/>
      <c r="T40" s="115"/>
      <c r="U40" s="110">
        <f t="shared" si="5"/>
        <v>0</v>
      </c>
      <c r="W40" s="89"/>
    </row>
    <row r="41" spans="1:23" ht="12.75">
      <c r="A41" s="2">
        <v>39</v>
      </c>
      <c r="B41" s="82"/>
      <c r="C41" s="67">
        <f>'2011年6月'!U41</f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2"/>
        <v>0</v>
      </c>
      <c r="M41" s="68"/>
      <c r="N41" s="69"/>
      <c r="O41" s="70">
        <f t="shared" si="3"/>
        <v>0</v>
      </c>
      <c r="P41" s="93"/>
      <c r="Q41" s="102"/>
      <c r="R41" s="70">
        <f t="shared" si="4"/>
        <v>0</v>
      </c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'2011年6月'!U42</f>
        <v>0</v>
      </c>
      <c r="D42" s="62"/>
      <c r="E42" s="74"/>
      <c r="F42" s="64">
        <f t="shared" si="1"/>
        <v>0</v>
      </c>
      <c r="G42" s="62"/>
      <c r="H42" s="74"/>
      <c r="I42" s="64"/>
      <c r="J42" s="62"/>
      <c r="K42" s="74"/>
      <c r="L42" s="64">
        <f t="shared" si="2"/>
        <v>0</v>
      </c>
      <c r="M42" s="62"/>
      <c r="N42" s="74"/>
      <c r="O42" s="64">
        <f t="shared" si="3"/>
        <v>0</v>
      </c>
      <c r="P42" s="95"/>
      <c r="Q42" s="104"/>
      <c r="R42" s="64">
        <f t="shared" si="4"/>
        <v>0</v>
      </c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99</v>
      </c>
      <c r="C43" s="61">
        <f>'2011年6月'!U43</f>
        <v>-2.058099999999996</v>
      </c>
      <c r="D43" s="65"/>
      <c r="E43" s="74"/>
      <c r="F43" s="64">
        <f t="shared" si="1"/>
        <v>0</v>
      </c>
      <c r="G43" s="65"/>
      <c r="H43" s="74"/>
      <c r="I43" s="64"/>
      <c r="J43" s="65">
        <v>1</v>
      </c>
      <c r="K43" s="74"/>
      <c r="L43" s="64">
        <f t="shared" si="2"/>
        <v>-21.0171</v>
      </c>
      <c r="M43" s="65"/>
      <c r="N43" s="74"/>
      <c r="O43" s="64">
        <f t="shared" si="3"/>
        <v>0</v>
      </c>
      <c r="P43" s="97">
        <v>1</v>
      </c>
      <c r="Q43" s="106"/>
      <c r="R43" s="64">
        <f t="shared" si="4"/>
        <v>-15.7895</v>
      </c>
      <c r="S43" s="65"/>
      <c r="T43" s="66"/>
      <c r="U43" s="77">
        <f t="shared" si="5"/>
        <v>-38.8647</v>
      </c>
      <c r="W43" s="89"/>
    </row>
    <row r="44" spans="1:23" ht="12.75">
      <c r="A44" s="2">
        <v>42</v>
      </c>
      <c r="B44" s="80" t="s">
        <v>171</v>
      </c>
      <c r="C44" s="61">
        <f>'2011年6月'!U44</f>
        <v>26.42449999999998</v>
      </c>
      <c r="D44" s="65">
        <v>1</v>
      </c>
      <c r="E44" s="74"/>
      <c r="F44" s="64">
        <f t="shared" si="1"/>
        <v>-18.75</v>
      </c>
      <c r="G44" s="65"/>
      <c r="H44" s="74"/>
      <c r="I44" s="64"/>
      <c r="J44" s="65">
        <v>1</v>
      </c>
      <c r="K44" s="74"/>
      <c r="L44" s="64">
        <f t="shared" si="2"/>
        <v>-21.0171</v>
      </c>
      <c r="M44" s="65">
        <v>1</v>
      </c>
      <c r="N44" s="74">
        <v>100</v>
      </c>
      <c r="O44" s="64">
        <f t="shared" si="3"/>
        <v>-15.2631</v>
      </c>
      <c r="P44" s="97"/>
      <c r="Q44" s="106"/>
      <c r="R44" s="64">
        <f t="shared" si="4"/>
        <v>0</v>
      </c>
      <c r="S44" s="65"/>
      <c r="T44" s="66"/>
      <c r="U44" s="77">
        <f t="shared" si="5"/>
        <v>71.39429999999999</v>
      </c>
      <c r="W44" s="89"/>
    </row>
    <row r="45" spans="1:23" ht="12.75">
      <c r="A45" s="2">
        <v>43</v>
      </c>
      <c r="B45" s="81"/>
      <c r="C45" s="43">
        <f>'2011年6月'!U45</f>
        <v>0</v>
      </c>
      <c r="D45" s="48"/>
      <c r="E45" s="75"/>
      <c r="F45" s="46">
        <f t="shared" si="1"/>
        <v>0</v>
      </c>
      <c r="G45" s="48"/>
      <c r="H45" s="75"/>
      <c r="I45" s="46"/>
      <c r="J45" s="48"/>
      <c r="K45" s="75"/>
      <c r="L45" s="46">
        <f t="shared" si="2"/>
        <v>0</v>
      </c>
      <c r="M45" s="48"/>
      <c r="N45" s="75"/>
      <c r="O45" s="46">
        <f t="shared" si="3"/>
        <v>0</v>
      </c>
      <c r="P45" s="98"/>
      <c r="Q45" s="107"/>
      <c r="R45" s="46">
        <f t="shared" si="4"/>
        <v>0</v>
      </c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'2011年6月'!U46</f>
        <v>-4.170400000000004</v>
      </c>
      <c r="D46" s="44"/>
      <c r="E46" s="75"/>
      <c r="F46" s="46">
        <f t="shared" si="1"/>
        <v>0</v>
      </c>
      <c r="G46" s="44"/>
      <c r="H46" s="75"/>
      <c r="I46" s="46"/>
      <c r="J46" s="44"/>
      <c r="K46" s="75"/>
      <c r="L46" s="46">
        <f t="shared" si="2"/>
        <v>0</v>
      </c>
      <c r="M46" s="44"/>
      <c r="N46" s="75"/>
      <c r="O46" s="46">
        <f t="shared" si="3"/>
        <v>0</v>
      </c>
      <c r="P46" s="96"/>
      <c r="Q46" s="105"/>
      <c r="R46" s="46">
        <f t="shared" si="4"/>
        <v>0</v>
      </c>
      <c r="S46" s="44"/>
      <c r="T46" s="47"/>
      <c r="U46" s="77">
        <f t="shared" si="5"/>
        <v>-4.170400000000004</v>
      </c>
      <c r="W46" s="89"/>
    </row>
    <row r="47" spans="1:23" ht="12.75">
      <c r="A47" s="2">
        <v>45</v>
      </c>
      <c r="B47" s="81" t="s">
        <v>124</v>
      </c>
      <c r="C47" s="43">
        <f>'2011年6月'!U47</f>
        <v>78.69139999999999</v>
      </c>
      <c r="D47" s="48">
        <v>1</v>
      </c>
      <c r="E47" s="75"/>
      <c r="F47" s="46">
        <f t="shared" si="1"/>
        <v>-18.75</v>
      </c>
      <c r="G47" s="48"/>
      <c r="H47" s="75"/>
      <c r="I47" s="46"/>
      <c r="J47" s="48"/>
      <c r="K47" s="75"/>
      <c r="L47" s="46">
        <f t="shared" si="2"/>
        <v>0</v>
      </c>
      <c r="M47" s="48">
        <v>1</v>
      </c>
      <c r="N47" s="75"/>
      <c r="O47" s="46">
        <f t="shared" si="3"/>
        <v>-15.2631</v>
      </c>
      <c r="P47" s="98">
        <v>1</v>
      </c>
      <c r="Q47" s="107"/>
      <c r="R47" s="46">
        <f t="shared" si="4"/>
        <v>-15.7895</v>
      </c>
      <c r="S47" s="48"/>
      <c r="T47" s="47"/>
      <c r="U47" s="77">
        <f t="shared" si="5"/>
        <v>28.888799999999986</v>
      </c>
      <c r="W47" s="89"/>
    </row>
    <row r="48" spans="1:23" ht="12.75">
      <c r="A48" s="2">
        <v>46</v>
      </c>
      <c r="B48" s="78"/>
      <c r="C48" s="49">
        <f>'2011年6月'!U48</f>
        <v>0</v>
      </c>
      <c r="D48" s="50"/>
      <c r="E48" s="51"/>
      <c r="F48" s="52">
        <f t="shared" si="1"/>
        <v>0</v>
      </c>
      <c r="G48" s="50"/>
      <c r="H48" s="51"/>
      <c r="I48" s="52"/>
      <c r="J48" s="50"/>
      <c r="K48" s="51"/>
      <c r="L48" s="52">
        <f t="shared" si="2"/>
        <v>0</v>
      </c>
      <c r="M48" s="50"/>
      <c r="N48" s="51"/>
      <c r="O48" s="52">
        <f t="shared" si="3"/>
        <v>0</v>
      </c>
      <c r="P48" s="90"/>
      <c r="Q48" s="108"/>
      <c r="R48" s="52">
        <f t="shared" si="4"/>
        <v>0</v>
      </c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 t="s">
        <v>101</v>
      </c>
      <c r="C49" s="49">
        <f>'2011年6月'!U49</f>
        <v>-56.10380000000001</v>
      </c>
      <c r="D49" s="112"/>
      <c r="E49" s="111"/>
      <c r="F49" s="117">
        <f t="shared" si="1"/>
        <v>0</v>
      </c>
      <c r="G49" s="112"/>
      <c r="H49" s="111"/>
      <c r="I49" s="117"/>
      <c r="J49" s="112"/>
      <c r="K49" s="111"/>
      <c r="L49" s="52">
        <v>56.1038</v>
      </c>
      <c r="M49" s="112"/>
      <c r="N49" s="111"/>
      <c r="O49" s="52">
        <f t="shared" si="3"/>
        <v>0</v>
      </c>
      <c r="P49" s="113"/>
      <c r="Q49" s="118"/>
      <c r="R49" s="52">
        <f t="shared" si="4"/>
        <v>0</v>
      </c>
      <c r="S49" s="119"/>
      <c r="T49" s="115"/>
      <c r="U49" s="77">
        <f t="shared" si="5"/>
        <v>-7.105427357601002E-15</v>
      </c>
      <c r="W49" s="89"/>
    </row>
    <row r="50" spans="1:23" ht="12.75">
      <c r="A50" s="2">
        <v>48</v>
      </c>
      <c r="B50" s="78" t="s">
        <v>172</v>
      </c>
      <c r="C50" s="49">
        <f>'2011年6月'!U50</f>
        <v>-56.2423</v>
      </c>
      <c r="D50" s="112"/>
      <c r="E50" s="111"/>
      <c r="F50" s="117">
        <f t="shared" si="1"/>
        <v>0</v>
      </c>
      <c r="G50" s="112"/>
      <c r="H50" s="111"/>
      <c r="I50" s="117"/>
      <c r="J50" s="112"/>
      <c r="K50" s="111"/>
      <c r="L50" s="52">
        <v>56.2423</v>
      </c>
      <c r="M50" s="112"/>
      <c r="N50" s="111"/>
      <c r="O50" s="52">
        <f t="shared" si="3"/>
        <v>0</v>
      </c>
      <c r="P50" s="113"/>
      <c r="Q50" s="118"/>
      <c r="R50" s="52">
        <f t="shared" si="4"/>
        <v>0</v>
      </c>
      <c r="S50" s="112"/>
      <c r="T50" s="115"/>
      <c r="U50" s="77">
        <f t="shared" si="5"/>
        <v>0</v>
      </c>
      <c r="W50" s="89"/>
    </row>
    <row r="51" spans="1:23" ht="12.75">
      <c r="A51" s="2">
        <v>49</v>
      </c>
      <c r="B51" s="79"/>
      <c r="C51" s="55">
        <f>'2011年6月'!U51</f>
        <v>0</v>
      </c>
      <c r="D51" s="56"/>
      <c r="E51" s="73"/>
      <c r="F51" s="58">
        <f t="shared" si="1"/>
        <v>0</v>
      </c>
      <c r="G51" s="56"/>
      <c r="H51" s="73"/>
      <c r="I51" s="58"/>
      <c r="J51" s="56"/>
      <c r="K51" s="73"/>
      <c r="L51" s="58">
        <f t="shared" si="2"/>
        <v>0</v>
      </c>
      <c r="M51" s="56"/>
      <c r="N51" s="73"/>
      <c r="O51" s="58">
        <f t="shared" si="3"/>
        <v>0</v>
      </c>
      <c r="P51" s="56"/>
      <c r="Q51" s="73"/>
      <c r="R51" s="58">
        <f t="shared" si="4"/>
        <v>0</v>
      </c>
      <c r="S51" s="60"/>
      <c r="T51" s="59"/>
      <c r="U51" s="77">
        <f t="shared" si="5"/>
        <v>0</v>
      </c>
      <c r="W51" s="89"/>
    </row>
    <row r="52" spans="1:23" ht="12.75">
      <c r="A52" s="2">
        <v>50</v>
      </c>
      <c r="B52" s="79" t="s">
        <v>104</v>
      </c>
      <c r="C52" s="55">
        <f>'2011年6月'!U52</f>
        <v>16.496399999999994</v>
      </c>
      <c r="D52" s="60"/>
      <c r="E52" s="73"/>
      <c r="F52" s="58">
        <f t="shared" si="1"/>
        <v>0</v>
      </c>
      <c r="G52" s="60"/>
      <c r="H52" s="73"/>
      <c r="I52" s="58"/>
      <c r="J52" s="60"/>
      <c r="K52" s="73"/>
      <c r="L52" s="58">
        <f t="shared" si="2"/>
        <v>0</v>
      </c>
      <c r="M52" s="60"/>
      <c r="N52" s="73"/>
      <c r="O52" s="58">
        <f t="shared" si="3"/>
        <v>0</v>
      </c>
      <c r="P52" s="60"/>
      <c r="Q52" s="73"/>
      <c r="R52" s="58">
        <f t="shared" si="4"/>
        <v>0</v>
      </c>
      <c r="S52" s="56"/>
      <c r="T52" s="59"/>
      <c r="U52" s="77">
        <f t="shared" si="5"/>
        <v>16.496399999999994</v>
      </c>
      <c r="W52" s="89"/>
    </row>
    <row r="53" spans="1:23" ht="12.75">
      <c r="A53" s="2">
        <v>51</v>
      </c>
      <c r="B53" s="87"/>
      <c r="C53" s="55">
        <f>'2011年6月'!U53</f>
        <v>0</v>
      </c>
      <c r="D53" s="56"/>
      <c r="E53" s="73"/>
      <c r="F53" s="58">
        <f t="shared" si="1"/>
        <v>0</v>
      </c>
      <c r="G53" s="56"/>
      <c r="H53" s="73"/>
      <c r="I53" s="58"/>
      <c r="J53" s="56"/>
      <c r="K53" s="73"/>
      <c r="L53" s="58">
        <f t="shared" si="2"/>
        <v>0</v>
      </c>
      <c r="M53" s="56"/>
      <c r="N53" s="73"/>
      <c r="O53" s="58">
        <f t="shared" si="3"/>
        <v>0</v>
      </c>
      <c r="P53" s="56"/>
      <c r="Q53" s="73"/>
      <c r="R53" s="58">
        <f t="shared" si="4"/>
        <v>0</v>
      </c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44</v>
      </c>
      <c r="D55" s="1">
        <f>SUM(D3:D53)</f>
        <v>16</v>
      </c>
      <c r="F55" s="1">
        <f>E66/D55</f>
        <v>18.75</v>
      </c>
      <c r="G55" s="1">
        <f>SUM(G3:G53)</f>
        <v>0</v>
      </c>
      <c r="I55" s="1" t="e">
        <f>H66/G55</f>
        <v>#DIV/0!</v>
      </c>
      <c r="J55" s="1">
        <f>SUM(J3:J53)</f>
        <v>17</v>
      </c>
      <c r="L55" s="1">
        <f>K66/J55</f>
        <v>21.017058823529414</v>
      </c>
      <c r="M55" s="1">
        <f>SUM(M3:M53)</f>
        <v>19</v>
      </c>
      <c r="O55" s="1">
        <f>N66/M55</f>
        <v>15.263157894736842</v>
      </c>
      <c r="P55" s="1">
        <f>SUM(P3:P53)</f>
        <v>19</v>
      </c>
      <c r="R55" s="1">
        <f>Q66/P55</f>
        <v>15.789473684210526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-300</v>
      </c>
      <c r="H57" s="28" t="s">
        <v>175</v>
      </c>
      <c r="I57" s="1">
        <f>SUM(I3:I53)</f>
        <v>0</v>
      </c>
      <c r="K57" s="28" t="s">
        <v>175</v>
      </c>
      <c r="L57" s="1">
        <f>SUM(L3:L53)</f>
        <v>-299.99850000000015</v>
      </c>
      <c r="N57" s="28" t="s">
        <v>175</v>
      </c>
      <c r="O57" s="1">
        <f>SUM(O3:O53)</f>
        <v>-299.99890000000005</v>
      </c>
      <c r="Q57" s="28" t="s">
        <v>175</v>
      </c>
      <c r="R57" s="1">
        <f>SUM(R3:R53)</f>
        <v>-300.0005</v>
      </c>
      <c r="U57" s="19"/>
    </row>
    <row r="58" spans="2:21" ht="12.75">
      <c r="B58" s="29" t="s">
        <v>176</v>
      </c>
      <c r="C58" s="27">
        <f>SUM(C3:C53)</f>
        <v>1300.0026999999995</v>
      </c>
      <c r="E58" s="29"/>
      <c r="H58" s="29"/>
      <c r="K58" s="29"/>
      <c r="N58" s="29"/>
      <c r="Q58" s="29"/>
      <c r="U58" s="19"/>
    </row>
    <row r="59" spans="19:23" ht="12.75">
      <c r="S59" s="136" t="s">
        <v>8</v>
      </c>
      <c r="T59" s="136"/>
      <c r="U59" s="41">
        <f>SUM(U3:U53)</f>
        <v>1500.0047999999997</v>
      </c>
      <c r="W59" s="89">
        <f>U59</f>
        <v>1500.0047999999997</v>
      </c>
    </row>
    <row r="60" spans="4:20" ht="12.75" customHeight="1">
      <c r="D60" s="123" t="s">
        <v>199</v>
      </c>
      <c r="E60" s="124"/>
      <c r="F60" s="125"/>
      <c r="G60" s="123" t="s">
        <v>200</v>
      </c>
      <c r="H60" s="124"/>
      <c r="I60" s="125"/>
      <c r="J60" s="123" t="s">
        <v>201</v>
      </c>
      <c r="K60" s="124"/>
      <c r="L60" s="125"/>
      <c r="M60" s="123" t="s">
        <v>202</v>
      </c>
      <c r="N60" s="124"/>
      <c r="O60" s="125"/>
      <c r="P60" s="123" t="s">
        <v>203</v>
      </c>
      <c r="Q60" s="124"/>
      <c r="R60" s="125"/>
      <c r="S60" s="137"/>
      <c r="T60" s="137"/>
    </row>
    <row r="61" spans="4:20" ht="12.75">
      <c r="D61" s="126"/>
      <c r="E61" s="127"/>
      <c r="F61" s="128"/>
      <c r="G61" s="126"/>
      <c r="H61" s="127"/>
      <c r="I61" s="128"/>
      <c r="J61" s="126"/>
      <c r="K61" s="127"/>
      <c r="L61" s="128"/>
      <c r="M61" s="126"/>
      <c r="N61" s="127"/>
      <c r="O61" s="128"/>
      <c r="P61" s="126"/>
      <c r="Q61" s="127"/>
      <c r="R61" s="128"/>
      <c r="S61" s="137"/>
      <c r="T61" s="137"/>
    </row>
    <row r="62" spans="4:20" ht="12.75">
      <c r="D62" s="126"/>
      <c r="E62" s="127"/>
      <c r="F62" s="128"/>
      <c r="G62" s="126"/>
      <c r="H62" s="127"/>
      <c r="I62" s="128"/>
      <c r="J62" s="126"/>
      <c r="K62" s="127"/>
      <c r="L62" s="128"/>
      <c r="M62" s="126"/>
      <c r="N62" s="127"/>
      <c r="O62" s="128"/>
      <c r="P62" s="126"/>
      <c r="Q62" s="127"/>
      <c r="R62" s="128"/>
      <c r="S62" s="137"/>
      <c r="T62" s="137"/>
    </row>
    <row r="63" spans="4:20" ht="12.75">
      <c r="D63" s="126"/>
      <c r="E63" s="127"/>
      <c r="F63" s="128"/>
      <c r="G63" s="126"/>
      <c r="H63" s="127"/>
      <c r="I63" s="128"/>
      <c r="J63" s="126"/>
      <c r="K63" s="127"/>
      <c r="L63" s="128"/>
      <c r="M63" s="126"/>
      <c r="N63" s="127"/>
      <c r="O63" s="128"/>
      <c r="P63" s="126"/>
      <c r="Q63" s="127"/>
      <c r="R63" s="128"/>
      <c r="S63" s="137"/>
      <c r="T63" s="137"/>
    </row>
    <row r="64" spans="4:20" ht="12.75">
      <c r="D64" s="126"/>
      <c r="E64" s="127"/>
      <c r="F64" s="128"/>
      <c r="G64" s="126"/>
      <c r="H64" s="127"/>
      <c r="I64" s="128"/>
      <c r="J64" s="126"/>
      <c r="K64" s="127"/>
      <c r="L64" s="128"/>
      <c r="M64" s="126"/>
      <c r="N64" s="127"/>
      <c r="O64" s="128"/>
      <c r="P64" s="126"/>
      <c r="Q64" s="127"/>
      <c r="R64" s="128"/>
      <c r="S64" s="137"/>
      <c r="T64" s="137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357.29</v>
      </c>
      <c r="L66" s="37"/>
      <c r="M66" s="38" t="s">
        <v>110</v>
      </c>
      <c r="N66" s="36">
        <f>N68-N84-N93</f>
        <v>290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39" t="s">
        <v>209</v>
      </c>
      <c r="K72" s="139"/>
      <c r="L72" s="139"/>
      <c r="M72" s="28"/>
      <c r="P72" s="28"/>
    </row>
    <row r="74" spans="4:18" ht="12.75" customHeight="1">
      <c r="D74" s="129"/>
      <c r="E74" s="129"/>
      <c r="F74" s="129"/>
      <c r="G74" s="129" t="s">
        <v>205</v>
      </c>
      <c r="H74" s="129"/>
      <c r="I74" s="129"/>
      <c r="J74" s="129" t="s">
        <v>207</v>
      </c>
      <c r="K74" s="129"/>
      <c r="L74" s="129"/>
      <c r="M74" s="129"/>
      <c r="N74" s="129"/>
      <c r="O74" s="129"/>
      <c r="P74" s="129"/>
      <c r="Q74" s="129"/>
      <c r="R74" s="129"/>
    </row>
    <row r="75" spans="4:18" ht="16.5" customHeight="1"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4:18" ht="10.5" customHeight="1"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4:18" ht="14.25" customHeight="1">
      <c r="D77" s="129"/>
      <c r="E77" s="129"/>
      <c r="F77" s="129"/>
      <c r="G77" s="129" t="s">
        <v>206</v>
      </c>
      <c r="H77" s="129"/>
      <c r="I77" s="129"/>
      <c r="J77" s="129" t="s">
        <v>208</v>
      </c>
      <c r="K77" s="129"/>
      <c r="L77" s="129"/>
      <c r="M77" s="129"/>
      <c r="N77" s="129"/>
      <c r="O77" s="129"/>
      <c r="P77" s="129"/>
      <c r="Q77" s="129"/>
      <c r="R77" s="129"/>
    </row>
    <row r="78" spans="4:18" ht="12.75"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4:18" ht="24.75" customHeight="1"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4:17" ht="12.75">
      <c r="D80" s="130" t="s">
        <v>156</v>
      </c>
      <c r="E80" s="131"/>
      <c r="G80" s="130" t="s">
        <v>156</v>
      </c>
      <c r="H80" s="131"/>
      <c r="J80" s="130" t="s">
        <v>156</v>
      </c>
      <c r="K80" s="131"/>
      <c r="M80" s="130" t="s">
        <v>156</v>
      </c>
      <c r="N80" s="131"/>
      <c r="P80" s="130" t="s">
        <v>156</v>
      </c>
      <c r="Q80" s="13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 t="s">
        <v>62</v>
      </c>
      <c r="N82" s="28">
        <v>10</v>
      </c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 t="s">
        <v>210</v>
      </c>
      <c r="K84" s="122">
        <v>-57.29</v>
      </c>
      <c r="N84" s="28">
        <f>SUM(N82:N83)</f>
        <v>10</v>
      </c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30" t="s">
        <v>114</v>
      </c>
      <c r="E87" s="131"/>
      <c r="G87" s="130" t="s">
        <v>114</v>
      </c>
      <c r="H87" s="131"/>
      <c r="J87" s="130" t="s">
        <v>114</v>
      </c>
      <c r="K87" s="131"/>
      <c r="M87" s="130" t="s">
        <v>114</v>
      </c>
      <c r="N87" s="131"/>
      <c r="P87" s="130" t="s">
        <v>114</v>
      </c>
      <c r="Q87" s="131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38" t="s">
        <v>115</v>
      </c>
      <c r="E95" s="138"/>
      <c r="F95" s="138"/>
      <c r="G95" s="138" t="s">
        <v>115</v>
      </c>
      <c r="H95" s="138"/>
      <c r="I95" s="138"/>
      <c r="J95" s="138" t="s">
        <v>115</v>
      </c>
      <c r="K95" s="138"/>
      <c r="L95" s="138"/>
      <c r="M95" s="138" t="s">
        <v>115</v>
      </c>
      <c r="N95" s="138"/>
      <c r="O95" s="138"/>
      <c r="P95" s="138" t="s">
        <v>115</v>
      </c>
      <c r="Q95" s="138"/>
      <c r="R95" s="138"/>
    </row>
    <row r="96" spans="4:18" ht="12.75"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</row>
    <row r="97" spans="4:18" ht="12.75"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32" t="s">
        <v>110</v>
      </c>
      <c r="E102" s="131"/>
      <c r="F102" s="131"/>
      <c r="G102" s="132" t="s">
        <v>110</v>
      </c>
      <c r="H102" s="131"/>
      <c r="I102" s="131"/>
      <c r="J102" s="132" t="s">
        <v>110</v>
      </c>
      <c r="K102" s="131"/>
      <c r="L102" s="131"/>
      <c r="M102" s="132" t="s">
        <v>110</v>
      </c>
      <c r="N102" s="131"/>
      <c r="O102" s="131"/>
      <c r="P102" s="132" t="s">
        <v>110</v>
      </c>
      <c r="Q102" s="131"/>
      <c r="R102" s="131"/>
    </row>
    <row r="103" spans="4:18" ht="12.75"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</row>
    <row r="104" spans="7:12" ht="12.75">
      <c r="G104" s="28"/>
      <c r="K104" s="130"/>
      <c r="L104" s="130"/>
    </row>
    <row r="105" spans="10:12" ht="12.75">
      <c r="J105" s="28"/>
      <c r="K105" s="130"/>
      <c r="L105" s="131"/>
    </row>
    <row r="106" spans="10:12" ht="12.75">
      <c r="J106" s="28"/>
      <c r="K106" s="130"/>
      <c r="L106" s="131"/>
    </row>
    <row r="107" spans="11:12" ht="12.75">
      <c r="K107" s="130"/>
      <c r="L107" s="131"/>
    </row>
    <row r="108" spans="10:12" ht="12.75">
      <c r="J108" s="28"/>
      <c r="K108" s="130"/>
      <c r="L108" s="131"/>
    </row>
    <row r="109" spans="10:12" ht="12.75">
      <c r="J109" s="28"/>
      <c r="K109" s="130"/>
      <c r="L109" s="131"/>
    </row>
    <row r="110" spans="10:12" ht="12.75">
      <c r="J110" s="28"/>
      <c r="K110" s="130"/>
      <c r="L110" s="131"/>
    </row>
  </sheetData>
  <sheetProtection/>
  <mergeCells count="46">
    <mergeCell ref="G60:I64"/>
    <mergeCell ref="J74:L76"/>
    <mergeCell ref="J87:K87"/>
    <mergeCell ref="G102:I103"/>
    <mergeCell ref="J102:L103"/>
    <mergeCell ref="G74:I76"/>
    <mergeCell ref="D1:F1"/>
    <mergeCell ref="D60:F64"/>
    <mergeCell ref="D74:F76"/>
    <mergeCell ref="D80:E80"/>
    <mergeCell ref="D77:F79"/>
    <mergeCell ref="S59:T59"/>
    <mergeCell ref="J60:L64"/>
    <mergeCell ref="M60:O64"/>
    <mergeCell ref="M74:O76"/>
    <mergeCell ref="P60:R64"/>
    <mergeCell ref="P74:R76"/>
    <mergeCell ref="S60:T64"/>
    <mergeCell ref="J72:L72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Q6" sqref="Q6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3">
        <v>40776</v>
      </c>
      <c r="E1" s="134"/>
      <c r="F1" s="135"/>
      <c r="G1" s="16"/>
      <c r="H1" s="24">
        <v>40783</v>
      </c>
      <c r="I1" s="17"/>
      <c r="J1" s="30"/>
      <c r="K1" s="24">
        <v>40790</v>
      </c>
      <c r="L1" s="31"/>
      <c r="M1" s="16"/>
      <c r="N1" s="24">
        <v>40797</v>
      </c>
      <c r="O1" s="17"/>
      <c r="P1" s="16"/>
      <c r="Q1" s="24">
        <v>40804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'2011年7月'!U3</f>
        <v>47.2471</v>
      </c>
      <c r="D3" s="50">
        <v>1</v>
      </c>
      <c r="E3" s="51"/>
      <c r="F3" s="52">
        <f>-8.3333*D3</f>
        <v>-8.3333</v>
      </c>
      <c r="G3" s="50">
        <v>1</v>
      </c>
      <c r="H3" s="51"/>
      <c r="I3" s="52">
        <f>0*G3</f>
        <v>0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-15*M3</f>
        <v>-15</v>
      </c>
      <c r="P3" s="90">
        <v>1</v>
      </c>
      <c r="Q3" s="99">
        <v>100</v>
      </c>
      <c r="R3" s="52">
        <f>-15.7895*P3</f>
        <v>-15.7895</v>
      </c>
      <c r="S3" s="50"/>
      <c r="T3" s="53"/>
      <c r="U3" s="77">
        <f aca="true" t="shared" si="0" ref="U3:U34">C3+E3+F3+H3+I3+K3+L3+N3+O3+T3+Q3+R3</f>
        <v>91.4576</v>
      </c>
      <c r="W3" s="89"/>
    </row>
    <row r="4" spans="1:23" ht="12.75">
      <c r="A4" s="2">
        <v>2</v>
      </c>
      <c r="B4" s="76" t="s">
        <v>3</v>
      </c>
      <c r="C4" s="49">
        <f>'2011年7月'!U4</f>
        <v>9.080499999999997</v>
      </c>
      <c r="D4" s="50">
        <v>1</v>
      </c>
      <c r="E4" s="51"/>
      <c r="F4" s="52">
        <f aca="true" t="shared" si="1" ref="F4:F53">-8.3333*D4</f>
        <v>-8.3333</v>
      </c>
      <c r="G4" s="50"/>
      <c r="H4" s="51"/>
      <c r="I4" s="52">
        <f aca="true" t="shared" si="2" ref="I4:I53">0*G4</f>
        <v>0</v>
      </c>
      <c r="J4" s="50">
        <v>1</v>
      </c>
      <c r="K4" s="51"/>
      <c r="L4" s="52">
        <f aca="true" t="shared" si="3" ref="L4:L53">-16.6667*J4</f>
        <v>-16.6667</v>
      </c>
      <c r="M4" s="50"/>
      <c r="N4" s="51"/>
      <c r="O4" s="52">
        <f aca="true" t="shared" si="4" ref="O4:O53">-15*M4</f>
        <v>0</v>
      </c>
      <c r="P4" s="90">
        <v>1</v>
      </c>
      <c r="Q4" s="99">
        <v>100</v>
      </c>
      <c r="R4" s="52">
        <f aca="true" t="shared" si="5" ref="R4:R53">-15.7895*P4</f>
        <v>-15.7895</v>
      </c>
      <c r="S4" s="54"/>
      <c r="T4" s="53"/>
      <c r="U4" s="77">
        <f t="shared" si="0"/>
        <v>68.291</v>
      </c>
      <c r="W4" s="89"/>
    </row>
    <row r="5" spans="1:23" ht="12.75">
      <c r="A5" s="2">
        <v>3</v>
      </c>
      <c r="B5" s="78" t="s">
        <v>182</v>
      </c>
      <c r="C5" s="49">
        <f>'2011年7月'!U5</f>
        <v>60.6864</v>
      </c>
      <c r="D5" s="50">
        <v>1</v>
      </c>
      <c r="E5" s="51"/>
      <c r="F5" s="52">
        <f t="shared" si="1"/>
        <v>-8.3333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>
        <f t="shared" si="5"/>
        <v>0</v>
      </c>
      <c r="S5" s="50"/>
      <c r="T5" s="53"/>
      <c r="U5" s="77">
        <f t="shared" si="0"/>
        <v>52.3531</v>
      </c>
      <c r="W5" s="89"/>
    </row>
    <row r="6" spans="1:23" ht="12.75">
      <c r="A6" s="2">
        <v>4</v>
      </c>
      <c r="B6" s="79" t="s">
        <v>69</v>
      </c>
      <c r="C6" s="55">
        <f>'2011年7月'!U6</f>
        <v>94.25959999999999</v>
      </c>
      <c r="D6" s="60">
        <v>1</v>
      </c>
      <c r="E6" s="57"/>
      <c r="F6" s="58">
        <f t="shared" si="1"/>
        <v>-8.3333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91"/>
      <c r="Q6" s="100"/>
      <c r="R6" s="58">
        <f t="shared" si="5"/>
        <v>0</v>
      </c>
      <c r="S6" s="60"/>
      <c r="T6" s="59"/>
      <c r="U6" s="77">
        <f t="shared" si="0"/>
        <v>85.9263</v>
      </c>
      <c r="W6" s="89"/>
    </row>
    <row r="7" spans="1:23" ht="12.75">
      <c r="A7" s="2">
        <v>5</v>
      </c>
      <c r="B7" s="79" t="s">
        <v>70</v>
      </c>
      <c r="C7" s="55">
        <f>'2011年7月'!U7</f>
        <v>-23.4088</v>
      </c>
      <c r="D7" s="56">
        <v>1</v>
      </c>
      <c r="E7" s="57"/>
      <c r="F7" s="58">
        <f t="shared" si="1"/>
        <v>-8.3333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/>
      <c r="Q7" s="101"/>
      <c r="R7" s="58">
        <f t="shared" si="5"/>
        <v>0</v>
      </c>
      <c r="S7" s="56"/>
      <c r="T7" s="59"/>
      <c r="U7" s="77">
        <f t="shared" si="0"/>
        <v>-31.7421</v>
      </c>
      <c r="W7" s="89"/>
    </row>
    <row r="8" spans="1:23" ht="12.75">
      <c r="A8" s="2">
        <v>6</v>
      </c>
      <c r="B8" s="79" t="s">
        <v>187</v>
      </c>
      <c r="C8" s="55">
        <f>'2011年7月'!U8</f>
        <v>41.2</v>
      </c>
      <c r="D8" s="56">
        <v>1</v>
      </c>
      <c r="E8" s="57"/>
      <c r="F8" s="58">
        <f t="shared" si="1"/>
        <v>-8.3333</v>
      </c>
      <c r="G8" s="56">
        <v>1</v>
      </c>
      <c r="H8" s="57"/>
      <c r="I8" s="58">
        <f t="shared" si="2"/>
        <v>0</v>
      </c>
      <c r="J8" s="56">
        <v>1</v>
      </c>
      <c r="K8" s="57"/>
      <c r="L8" s="58">
        <f t="shared" si="3"/>
        <v>-16.6667</v>
      </c>
      <c r="M8" s="56"/>
      <c r="N8" s="57"/>
      <c r="O8" s="58">
        <f t="shared" si="4"/>
        <v>0</v>
      </c>
      <c r="P8" s="92">
        <v>1</v>
      </c>
      <c r="Q8" s="101">
        <v>100</v>
      </c>
      <c r="R8" s="58">
        <f t="shared" si="5"/>
        <v>-15.7895</v>
      </c>
      <c r="S8" s="60"/>
      <c r="T8" s="59"/>
      <c r="U8" s="77">
        <f t="shared" si="0"/>
        <v>100.4105</v>
      </c>
      <c r="W8" s="89"/>
    </row>
    <row r="9" spans="1:23" ht="12.75">
      <c r="A9" s="2">
        <v>7</v>
      </c>
      <c r="B9" s="82"/>
      <c r="C9" s="67">
        <f>'2011年7月'!U9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>
        <f t="shared" si="5"/>
        <v>0</v>
      </c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166</v>
      </c>
      <c r="C10" s="67">
        <f>'2011年7月'!U10</f>
        <v>72.17729999999999</v>
      </c>
      <c r="D10" s="72">
        <v>1</v>
      </c>
      <c r="E10" s="69"/>
      <c r="F10" s="70">
        <f t="shared" si="1"/>
        <v>-8.3333</v>
      </c>
      <c r="G10" s="72">
        <v>1</v>
      </c>
      <c r="H10" s="69"/>
      <c r="I10" s="70">
        <f t="shared" si="2"/>
        <v>0</v>
      </c>
      <c r="J10" s="72">
        <v>1</v>
      </c>
      <c r="K10" s="69"/>
      <c r="L10" s="70">
        <f t="shared" si="3"/>
        <v>-16.6667</v>
      </c>
      <c r="M10" s="72">
        <v>1</v>
      </c>
      <c r="N10" s="69"/>
      <c r="O10" s="70">
        <f t="shared" si="4"/>
        <v>-15</v>
      </c>
      <c r="P10" s="94">
        <v>1</v>
      </c>
      <c r="Q10" s="103"/>
      <c r="R10" s="70">
        <f t="shared" si="5"/>
        <v>-15.7895</v>
      </c>
      <c r="S10" s="72"/>
      <c r="T10" s="71"/>
      <c r="U10" s="77">
        <f t="shared" si="0"/>
        <v>16.387799999999988</v>
      </c>
      <c r="W10" s="89"/>
    </row>
    <row r="11" spans="1:23" ht="12.75">
      <c r="A11" s="2">
        <v>9</v>
      </c>
      <c r="B11" s="82" t="s">
        <v>130</v>
      </c>
      <c r="C11" s="67">
        <f>'2011年7月'!U11</f>
        <v>-8.572400000000005</v>
      </c>
      <c r="D11" s="68">
        <v>1</v>
      </c>
      <c r="E11" s="69"/>
      <c r="F11" s="70">
        <f t="shared" si="1"/>
        <v>-8.3333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>
        <f t="shared" si="5"/>
        <v>0</v>
      </c>
      <c r="S11" s="68"/>
      <c r="T11" s="71"/>
      <c r="U11" s="77">
        <f t="shared" si="0"/>
        <v>-16.905700000000003</v>
      </c>
      <c r="W11" s="89"/>
    </row>
    <row r="12" spans="1:23" ht="12.75">
      <c r="A12" s="2">
        <v>10</v>
      </c>
      <c r="B12" s="80" t="s">
        <v>74</v>
      </c>
      <c r="C12" s="61">
        <f>'2011年7月'!U12</f>
        <v>45.47459999999997</v>
      </c>
      <c r="D12" s="62">
        <v>1</v>
      </c>
      <c r="E12" s="63"/>
      <c r="F12" s="64">
        <f t="shared" si="1"/>
        <v>-8.3333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>
        <v>1</v>
      </c>
      <c r="N12" s="63"/>
      <c r="O12" s="64">
        <f t="shared" si="4"/>
        <v>-15</v>
      </c>
      <c r="P12" s="95"/>
      <c r="Q12" s="104"/>
      <c r="R12" s="64">
        <f t="shared" si="5"/>
        <v>0</v>
      </c>
      <c r="S12" s="62"/>
      <c r="T12" s="66"/>
      <c r="U12" s="77">
        <f t="shared" si="0"/>
        <v>22.141299999999966</v>
      </c>
      <c r="W12" s="89"/>
    </row>
    <row r="13" spans="1:23" ht="12.75">
      <c r="A13" s="2">
        <v>11</v>
      </c>
      <c r="B13" s="80"/>
      <c r="C13" s="61"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>
        <f t="shared" si="5"/>
        <v>0</v>
      </c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167</v>
      </c>
      <c r="C14" s="61">
        <f>'2011年7月'!U14</f>
        <v>84.5841</v>
      </c>
      <c r="D14" s="62">
        <v>1</v>
      </c>
      <c r="E14" s="63"/>
      <c r="F14" s="64">
        <f t="shared" si="1"/>
        <v>-8.3333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5"/>
      <c r="Q14" s="104"/>
      <c r="R14" s="64">
        <f t="shared" si="5"/>
        <v>0</v>
      </c>
      <c r="S14" s="62"/>
      <c r="T14" s="66"/>
      <c r="U14" s="77">
        <f t="shared" si="0"/>
        <v>76.25080000000001</v>
      </c>
      <c r="W14" s="89"/>
    </row>
    <row r="15" spans="1:23" ht="12.75">
      <c r="A15" s="2">
        <v>13</v>
      </c>
      <c r="B15" s="81" t="s">
        <v>77</v>
      </c>
      <c r="C15" s="43">
        <f>'2011年7月'!U15</f>
        <v>104.47849999999998</v>
      </c>
      <c r="D15" s="44">
        <v>1</v>
      </c>
      <c r="E15" s="45"/>
      <c r="F15" s="46">
        <f t="shared" si="1"/>
        <v>-8.3333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-15</v>
      </c>
      <c r="P15" s="96"/>
      <c r="Q15" s="105"/>
      <c r="R15" s="46">
        <f t="shared" si="5"/>
        <v>0</v>
      </c>
      <c r="S15" s="48"/>
      <c r="T15" s="47"/>
      <c r="U15" s="77">
        <f t="shared" si="0"/>
        <v>81.14519999999999</v>
      </c>
      <c r="W15" s="89"/>
    </row>
    <row r="16" spans="1:23" ht="12.75">
      <c r="A16" s="2">
        <v>14</v>
      </c>
      <c r="B16" s="81" t="s">
        <v>133</v>
      </c>
      <c r="C16" s="43">
        <f>'2011年7月'!U16</f>
        <v>43.39149999999999</v>
      </c>
      <c r="D16" s="44">
        <v>1</v>
      </c>
      <c r="E16" s="45"/>
      <c r="F16" s="46">
        <f t="shared" si="1"/>
        <v>-8.3333</v>
      </c>
      <c r="G16" s="44">
        <v>1</v>
      </c>
      <c r="H16" s="45"/>
      <c r="I16" s="46">
        <f t="shared" si="2"/>
        <v>0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-15</v>
      </c>
      <c r="P16" s="96">
        <v>1</v>
      </c>
      <c r="Q16" s="105"/>
      <c r="R16" s="46">
        <f t="shared" si="5"/>
        <v>-15.7895</v>
      </c>
      <c r="S16" s="44"/>
      <c r="T16" s="47"/>
      <c r="U16" s="77">
        <f t="shared" si="0"/>
        <v>-12.398000000000007</v>
      </c>
      <c r="W16" s="89"/>
    </row>
    <row r="17" spans="1:23" ht="12.75">
      <c r="A17" s="2">
        <v>15</v>
      </c>
      <c r="B17" s="81" t="s">
        <v>184</v>
      </c>
      <c r="C17" s="43">
        <f>'2011年7月'!U17</f>
        <v>5.038700000000002</v>
      </c>
      <c r="D17" s="44">
        <v>1</v>
      </c>
      <c r="E17" s="45"/>
      <c r="F17" s="46">
        <f t="shared" si="1"/>
        <v>-8.3333</v>
      </c>
      <c r="G17" s="44"/>
      <c r="H17" s="45"/>
      <c r="I17" s="46">
        <f t="shared" si="2"/>
        <v>0</v>
      </c>
      <c r="J17" s="44">
        <v>1</v>
      </c>
      <c r="K17" s="45">
        <v>100</v>
      </c>
      <c r="L17" s="46">
        <f t="shared" si="3"/>
        <v>-16.6667</v>
      </c>
      <c r="M17" s="44">
        <v>1</v>
      </c>
      <c r="N17" s="45"/>
      <c r="O17" s="46">
        <f t="shared" si="4"/>
        <v>-15</v>
      </c>
      <c r="P17" s="96">
        <v>1</v>
      </c>
      <c r="Q17" s="105"/>
      <c r="R17" s="46">
        <f t="shared" si="5"/>
        <v>-15.7895</v>
      </c>
      <c r="S17" s="48"/>
      <c r="T17" s="47"/>
      <c r="U17" s="77">
        <f t="shared" si="0"/>
        <v>49.2492</v>
      </c>
      <c r="W17" s="89"/>
    </row>
    <row r="18" spans="1:23" ht="12.75">
      <c r="A18" s="2">
        <v>16</v>
      </c>
      <c r="B18" s="78" t="s">
        <v>79</v>
      </c>
      <c r="C18" s="49">
        <f>'2011年7月'!U18</f>
        <v>37.89899999999998</v>
      </c>
      <c r="D18" s="50">
        <v>1</v>
      </c>
      <c r="E18" s="51"/>
      <c r="F18" s="52">
        <f t="shared" si="1"/>
        <v>-8.3333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>
        <v>1</v>
      </c>
      <c r="N18" s="51"/>
      <c r="O18" s="52">
        <f t="shared" si="4"/>
        <v>-15</v>
      </c>
      <c r="P18" s="90"/>
      <c r="Q18" s="99"/>
      <c r="R18" s="52">
        <f t="shared" si="5"/>
        <v>0</v>
      </c>
      <c r="S18" s="50"/>
      <c r="T18" s="53"/>
      <c r="U18" s="77">
        <f t="shared" si="0"/>
        <v>14.565699999999978</v>
      </c>
      <c r="W18" s="89"/>
    </row>
    <row r="19" spans="1:23" ht="12.75">
      <c r="A19" s="2">
        <v>17</v>
      </c>
      <c r="B19" s="78" t="s">
        <v>67</v>
      </c>
      <c r="C19" s="49">
        <f>'2011年7月'!U19</f>
        <v>83.65289999999999</v>
      </c>
      <c r="D19" s="50">
        <v>1</v>
      </c>
      <c r="E19" s="51"/>
      <c r="F19" s="52">
        <f t="shared" si="1"/>
        <v>-8.3333</v>
      </c>
      <c r="G19" s="50"/>
      <c r="H19" s="51"/>
      <c r="I19" s="52">
        <f t="shared" si="2"/>
        <v>0</v>
      </c>
      <c r="J19" s="50"/>
      <c r="K19" s="51"/>
      <c r="L19" s="52">
        <f t="shared" si="3"/>
        <v>0</v>
      </c>
      <c r="M19" s="50">
        <v>1</v>
      </c>
      <c r="N19" s="51"/>
      <c r="O19" s="52">
        <f t="shared" si="4"/>
        <v>-15</v>
      </c>
      <c r="P19" s="90">
        <v>1</v>
      </c>
      <c r="Q19" s="99"/>
      <c r="R19" s="52">
        <f t="shared" si="5"/>
        <v>-15.7895</v>
      </c>
      <c r="S19" s="54"/>
      <c r="T19" s="53"/>
      <c r="U19" s="77">
        <f t="shared" si="0"/>
        <v>44.53009999999999</v>
      </c>
      <c r="W19" s="89"/>
    </row>
    <row r="20" spans="1:23" ht="12.75">
      <c r="A20" s="2">
        <v>18</v>
      </c>
      <c r="B20" s="78" t="s">
        <v>134</v>
      </c>
      <c r="C20" s="49">
        <f>'2011年7月'!U20</f>
        <v>11.459100000000005</v>
      </c>
      <c r="D20" s="50">
        <v>1</v>
      </c>
      <c r="E20" s="51">
        <v>100</v>
      </c>
      <c r="F20" s="52">
        <f t="shared" si="1"/>
        <v>-8.3333</v>
      </c>
      <c r="G20" s="50">
        <v>1</v>
      </c>
      <c r="H20" s="51"/>
      <c r="I20" s="52">
        <f t="shared" si="2"/>
        <v>0</v>
      </c>
      <c r="J20" s="50">
        <v>1</v>
      </c>
      <c r="K20" s="51"/>
      <c r="L20" s="52">
        <f t="shared" si="3"/>
        <v>-16.6667</v>
      </c>
      <c r="M20" s="50">
        <v>1</v>
      </c>
      <c r="N20" s="51"/>
      <c r="O20" s="52">
        <f t="shared" si="4"/>
        <v>-15</v>
      </c>
      <c r="P20" s="90">
        <v>1</v>
      </c>
      <c r="Q20" s="99"/>
      <c r="R20" s="52">
        <f t="shared" si="5"/>
        <v>-15.7895</v>
      </c>
      <c r="S20" s="50"/>
      <c r="T20" s="53"/>
      <c r="U20" s="77">
        <f t="shared" si="0"/>
        <v>55.6696</v>
      </c>
      <c r="W20" s="89"/>
    </row>
    <row r="21" spans="1:23" ht="12.75">
      <c r="A21" s="2">
        <v>19</v>
      </c>
      <c r="B21" s="79" t="s">
        <v>82</v>
      </c>
      <c r="C21" s="55">
        <f>'2011年7月'!U21</f>
        <v>29.81079999999998</v>
      </c>
      <c r="D21" s="56">
        <v>1</v>
      </c>
      <c r="E21" s="57"/>
      <c r="F21" s="58">
        <f t="shared" si="1"/>
        <v>-8.3333</v>
      </c>
      <c r="G21" s="56">
        <v>1</v>
      </c>
      <c r="H21" s="57"/>
      <c r="I21" s="58">
        <f t="shared" si="2"/>
        <v>0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-15</v>
      </c>
      <c r="P21" s="92"/>
      <c r="Q21" s="101"/>
      <c r="R21" s="58">
        <f t="shared" si="5"/>
        <v>0</v>
      </c>
      <c r="S21" s="60"/>
      <c r="T21" s="59"/>
      <c r="U21" s="77">
        <f t="shared" si="0"/>
        <v>6.477499999999978</v>
      </c>
      <c r="W21" s="89"/>
    </row>
    <row r="22" spans="1:23" ht="12.75">
      <c r="A22" s="2">
        <v>20</v>
      </c>
      <c r="B22" s="79" t="s">
        <v>204</v>
      </c>
      <c r="C22" s="55">
        <f>'2011年7月'!U22</f>
        <v>93.76360000000001</v>
      </c>
      <c r="D22" s="56">
        <v>1</v>
      </c>
      <c r="E22" s="57"/>
      <c r="F22" s="58">
        <f t="shared" si="1"/>
        <v>-8.3333</v>
      </c>
      <c r="G22" s="56">
        <v>1</v>
      </c>
      <c r="H22" s="57"/>
      <c r="I22" s="58">
        <f t="shared" si="2"/>
        <v>0</v>
      </c>
      <c r="J22" s="56">
        <v>1</v>
      </c>
      <c r="K22" s="57"/>
      <c r="L22" s="58">
        <f t="shared" si="3"/>
        <v>-16.6667</v>
      </c>
      <c r="M22" s="56"/>
      <c r="N22" s="57"/>
      <c r="O22" s="58">
        <f t="shared" si="4"/>
        <v>0</v>
      </c>
      <c r="P22" s="92">
        <v>1</v>
      </c>
      <c r="Q22" s="101"/>
      <c r="R22" s="58">
        <f t="shared" si="5"/>
        <v>-15.7895</v>
      </c>
      <c r="S22" s="56"/>
      <c r="T22" s="59"/>
      <c r="U22" s="77">
        <f t="shared" si="0"/>
        <v>52.97410000000002</v>
      </c>
      <c r="W22" s="89"/>
    </row>
    <row r="23" spans="1:23" ht="12.75">
      <c r="A23" s="2">
        <v>21</v>
      </c>
      <c r="B23" s="79" t="s">
        <v>128</v>
      </c>
      <c r="C23" s="55">
        <f>'2011年7月'!U23</f>
        <v>85.60669999999999</v>
      </c>
      <c r="D23" s="56">
        <v>1</v>
      </c>
      <c r="E23" s="57"/>
      <c r="F23" s="58">
        <f t="shared" si="1"/>
        <v>-8.3333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>
        <f t="shared" si="5"/>
        <v>0</v>
      </c>
      <c r="S23" s="60"/>
      <c r="T23" s="59"/>
      <c r="U23" s="77">
        <f t="shared" si="0"/>
        <v>77.2734</v>
      </c>
      <c r="W23" s="89"/>
    </row>
    <row r="24" spans="1:23" ht="12.75">
      <c r="A24" s="2">
        <v>22</v>
      </c>
      <c r="B24" s="82" t="s">
        <v>135</v>
      </c>
      <c r="C24" s="67">
        <f>'2011年7月'!U24</f>
        <v>75.27849999999998</v>
      </c>
      <c r="D24" s="68">
        <v>1</v>
      </c>
      <c r="E24" s="69"/>
      <c r="F24" s="70">
        <f t="shared" si="1"/>
        <v>-8.3333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3"/>
      <c r="Q24" s="102"/>
      <c r="R24" s="70">
        <f t="shared" si="5"/>
        <v>0</v>
      </c>
      <c r="S24" s="68"/>
      <c r="T24" s="71"/>
      <c r="U24" s="77">
        <f t="shared" si="0"/>
        <v>66.94519999999999</v>
      </c>
      <c r="W24" s="89"/>
    </row>
    <row r="25" spans="1:23" ht="12.75">
      <c r="A25" s="2">
        <v>23</v>
      </c>
      <c r="B25" s="82" t="s">
        <v>136</v>
      </c>
      <c r="C25" s="67">
        <f>'2011年7月'!U25</f>
        <v>31.24060000000001</v>
      </c>
      <c r="D25" s="68">
        <v>1</v>
      </c>
      <c r="E25" s="69"/>
      <c r="F25" s="70">
        <f t="shared" si="1"/>
        <v>-8.3333</v>
      </c>
      <c r="G25" s="68">
        <v>1</v>
      </c>
      <c r="H25" s="69"/>
      <c r="I25" s="70">
        <f t="shared" si="2"/>
        <v>0</v>
      </c>
      <c r="J25" s="68">
        <v>2</v>
      </c>
      <c r="K25" s="69"/>
      <c r="L25" s="70">
        <f t="shared" si="3"/>
        <v>-33.3334</v>
      </c>
      <c r="M25" s="68">
        <v>1</v>
      </c>
      <c r="N25" s="69"/>
      <c r="O25" s="70">
        <f t="shared" si="4"/>
        <v>-15</v>
      </c>
      <c r="P25" s="93">
        <v>1</v>
      </c>
      <c r="Q25" s="102">
        <v>100</v>
      </c>
      <c r="R25" s="70">
        <f t="shared" si="5"/>
        <v>-15.7895</v>
      </c>
      <c r="S25" s="68"/>
      <c r="T25" s="71"/>
      <c r="U25" s="77">
        <f t="shared" si="0"/>
        <v>58.784400000000005</v>
      </c>
      <c r="W25" s="89"/>
    </row>
    <row r="26" spans="1:23" ht="12.75">
      <c r="A26" s="2">
        <v>24</v>
      </c>
      <c r="B26" s="82" t="s">
        <v>86</v>
      </c>
      <c r="C26" s="67">
        <f>'2011年7月'!U26</f>
        <v>84.68629999999999</v>
      </c>
      <c r="D26" s="68">
        <v>1</v>
      </c>
      <c r="E26" s="69"/>
      <c r="F26" s="70">
        <f t="shared" si="1"/>
        <v>-8.3333</v>
      </c>
      <c r="G26" s="68">
        <v>1</v>
      </c>
      <c r="H26" s="69"/>
      <c r="I26" s="70">
        <f t="shared" si="2"/>
        <v>0</v>
      </c>
      <c r="J26" s="68">
        <v>1</v>
      </c>
      <c r="K26" s="69"/>
      <c r="L26" s="70">
        <f t="shared" si="3"/>
        <v>-16.6667</v>
      </c>
      <c r="M26" s="68">
        <v>1</v>
      </c>
      <c r="N26" s="69"/>
      <c r="O26" s="70">
        <f t="shared" si="4"/>
        <v>-15</v>
      </c>
      <c r="P26" s="93">
        <v>1</v>
      </c>
      <c r="Q26" s="102"/>
      <c r="R26" s="70">
        <f t="shared" si="5"/>
        <v>-15.7895</v>
      </c>
      <c r="S26" s="72"/>
      <c r="T26" s="71"/>
      <c r="U26" s="77">
        <f t="shared" si="0"/>
        <v>28.896799999999995</v>
      </c>
      <c r="W26" s="89"/>
    </row>
    <row r="27" spans="1:23" ht="12.75">
      <c r="A27" s="2">
        <v>25</v>
      </c>
      <c r="B27" s="80" t="s">
        <v>137</v>
      </c>
      <c r="C27" s="61">
        <f>'2011年7月'!U27</f>
        <v>9.67860000000001</v>
      </c>
      <c r="D27" s="62">
        <v>1</v>
      </c>
      <c r="E27" s="74"/>
      <c r="F27" s="64">
        <f t="shared" si="1"/>
        <v>-8.3333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f t="shared" si="4"/>
        <v>0</v>
      </c>
      <c r="P27" s="95"/>
      <c r="Q27" s="104"/>
      <c r="R27" s="64">
        <f t="shared" si="5"/>
        <v>0</v>
      </c>
      <c r="S27" s="62"/>
      <c r="T27" s="66"/>
      <c r="U27" s="77">
        <f t="shared" si="0"/>
        <v>1.3453000000000106</v>
      </c>
      <c r="W27" s="89"/>
    </row>
    <row r="28" spans="1:23" ht="12.75">
      <c r="A28" s="2">
        <v>26</v>
      </c>
      <c r="B28" s="80" t="s">
        <v>68</v>
      </c>
      <c r="C28" s="61">
        <f>'2011年7月'!U28</f>
        <v>-50.7356</v>
      </c>
      <c r="D28" s="65">
        <v>1</v>
      </c>
      <c r="E28" s="74"/>
      <c r="F28" s="64">
        <f t="shared" si="1"/>
        <v>-8.3333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>
        <f t="shared" si="5"/>
        <v>0</v>
      </c>
      <c r="S28" s="65"/>
      <c r="T28" s="66"/>
      <c r="U28" s="77">
        <f t="shared" si="0"/>
        <v>-59.0689</v>
      </c>
      <c r="W28" s="89"/>
    </row>
    <row r="29" spans="1:23" ht="12.75">
      <c r="A29" s="2">
        <v>27</v>
      </c>
      <c r="B29" s="80"/>
      <c r="C29" s="61"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>
        <f t="shared" si="5"/>
        <v>0</v>
      </c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89</v>
      </c>
      <c r="C30" s="43">
        <f>'2011年7月'!U30</f>
        <v>-15.323200000000003</v>
      </c>
      <c r="D30" s="48">
        <v>1</v>
      </c>
      <c r="E30" s="75"/>
      <c r="F30" s="46">
        <f t="shared" si="1"/>
        <v>-8.3333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>
        <f t="shared" si="5"/>
        <v>0</v>
      </c>
      <c r="S30" s="48"/>
      <c r="T30" s="47"/>
      <c r="U30" s="77">
        <f t="shared" si="0"/>
        <v>-23.6565</v>
      </c>
      <c r="V30" s="28"/>
      <c r="W30" s="89"/>
    </row>
    <row r="31" spans="1:23" ht="12.75">
      <c r="A31" s="2">
        <v>29</v>
      </c>
      <c r="B31" s="81"/>
      <c r="C31" s="43"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>
        <f t="shared" si="5"/>
        <v>0</v>
      </c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168</v>
      </c>
      <c r="C32" s="43">
        <f>'2011年7月'!U32</f>
        <v>41.384100000000004</v>
      </c>
      <c r="D32" s="48">
        <v>1</v>
      </c>
      <c r="E32" s="75"/>
      <c r="F32" s="46">
        <f t="shared" si="1"/>
        <v>-8.3333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>
        <v>1</v>
      </c>
      <c r="N32" s="75"/>
      <c r="O32" s="46">
        <f t="shared" si="4"/>
        <v>-15</v>
      </c>
      <c r="P32" s="98"/>
      <c r="Q32" s="107"/>
      <c r="R32" s="46">
        <f t="shared" si="5"/>
        <v>0</v>
      </c>
      <c r="S32" s="48"/>
      <c r="T32" s="47"/>
      <c r="U32" s="77">
        <f t="shared" si="0"/>
        <v>18.050800000000002</v>
      </c>
      <c r="W32" s="89"/>
    </row>
    <row r="33" spans="1:23" ht="12.75">
      <c r="A33" s="2">
        <v>31</v>
      </c>
      <c r="B33" s="78" t="s">
        <v>169</v>
      </c>
      <c r="C33" s="49">
        <f>'2011年7月'!U33</f>
        <v>51.41739999999998</v>
      </c>
      <c r="D33" s="50">
        <v>1</v>
      </c>
      <c r="E33" s="51"/>
      <c r="F33" s="52">
        <f t="shared" si="1"/>
        <v>-8.3333</v>
      </c>
      <c r="G33" s="50">
        <v>1</v>
      </c>
      <c r="H33" s="51"/>
      <c r="I33" s="52">
        <f t="shared" si="2"/>
        <v>0</v>
      </c>
      <c r="J33" s="50">
        <v>1</v>
      </c>
      <c r="K33" s="51"/>
      <c r="L33" s="52">
        <f t="shared" si="3"/>
        <v>-16.6667</v>
      </c>
      <c r="M33" s="50">
        <v>1</v>
      </c>
      <c r="N33" s="51"/>
      <c r="O33" s="52">
        <f t="shared" si="4"/>
        <v>-15</v>
      </c>
      <c r="P33" s="90">
        <v>1</v>
      </c>
      <c r="Q33" s="99">
        <v>100</v>
      </c>
      <c r="R33" s="52">
        <f t="shared" si="5"/>
        <v>-15.7895</v>
      </c>
      <c r="S33" s="50"/>
      <c r="T33" s="53"/>
      <c r="U33" s="77">
        <f t="shared" si="0"/>
        <v>95.62789999999998</v>
      </c>
      <c r="W33" s="89"/>
    </row>
    <row r="34" spans="1:23" ht="12.75">
      <c r="A34" s="2">
        <v>32</v>
      </c>
      <c r="B34" s="78" t="s">
        <v>170</v>
      </c>
      <c r="C34" s="49">
        <f>'2011年7月'!U34</f>
        <v>-29.539800000000042</v>
      </c>
      <c r="D34" s="50">
        <v>1</v>
      </c>
      <c r="E34" s="51">
        <v>200</v>
      </c>
      <c r="F34" s="52">
        <f t="shared" si="1"/>
        <v>-8.3333</v>
      </c>
      <c r="G34" s="88">
        <v>1</v>
      </c>
      <c r="H34" s="51"/>
      <c r="I34" s="52">
        <f t="shared" si="2"/>
        <v>0</v>
      </c>
      <c r="J34" s="88">
        <v>2</v>
      </c>
      <c r="K34" s="51"/>
      <c r="L34" s="52">
        <f t="shared" si="3"/>
        <v>-33.3334</v>
      </c>
      <c r="M34" s="50">
        <v>1</v>
      </c>
      <c r="N34" s="51"/>
      <c r="O34" s="52">
        <f t="shared" si="4"/>
        <v>-15</v>
      </c>
      <c r="P34" s="90">
        <v>2</v>
      </c>
      <c r="Q34" s="99"/>
      <c r="R34" s="52">
        <f t="shared" si="5"/>
        <v>-31.579</v>
      </c>
      <c r="S34" s="54"/>
      <c r="T34" s="53"/>
      <c r="U34" s="77">
        <f t="shared" si="0"/>
        <v>82.21449999999993</v>
      </c>
      <c r="W34" s="89"/>
    </row>
    <row r="35" spans="1:23" ht="12.75">
      <c r="A35" s="2">
        <v>33</v>
      </c>
      <c r="B35" s="78" t="s">
        <v>94</v>
      </c>
      <c r="C35" s="49">
        <f>'2011年7月'!U35</f>
        <v>90.05259999999998</v>
      </c>
      <c r="D35" s="50">
        <v>1</v>
      </c>
      <c r="E35" s="51"/>
      <c r="F35" s="52">
        <f t="shared" si="1"/>
        <v>-8.3333</v>
      </c>
      <c r="G35" s="50">
        <v>1</v>
      </c>
      <c r="H35" s="51"/>
      <c r="I35" s="52">
        <f t="shared" si="2"/>
        <v>0</v>
      </c>
      <c r="J35" s="50">
        <v>1</v>
      </c>
      <c r="K35" s="51"/>
      <c r="L35" s="52">
        <f t="shared" si="3"/>
        <v>-16.6667</v>
      </c>
      <c r="M35" s="50">
        <v>1</v>
      </c>
      <c r="N35" s="51"/>
      <c r="O35" s="52">
        <f t="shared" si="4"/>
        <v>-15</v>
      </c>
      <c r="P35" s="90">
        <v>1</v>
      </c>
      <c r="Q35" s="99"/>
      <c r="R35" s="52">
        <f t="shared" si="5"/>
        <v>-15.7895</v>
      </c>
      <c r="S35" s="50"/>
      <c r="T35" s="53"/>
      <c r="U35" s="77">
        <f aca="true" t="shared" si="6" ref="U35:U53">C35+E35+F35+H35+I35+K35+L35+N35+O35+T35+Q35+R35</f>
        <v>34.26309999999998</v>
      </c>
      <c r="W35" s="89"/>
    </row>
    <row r="36" spans="1:23" ht="12.75">
      <c r="A36" s="2">
        <v>34</v>
      </c>
      <c r="B36" s="79"/>
      <c r="C36" s="55">
        <f>'2011年7月'!U36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>
        <f t="shared" si="5"/>
        <v>0</v>
      </c>
      <c r="S36" s="60"/>
      <c r="T36" s="59"/>
      <c r="U36" s="77">
        <f t="shared" si="6"/>
        <v>0</v>
      </c>
      <c r="W36" s="89"/>
    </row>
    <row r="37" spans="1:23" ht="12.75">
      <c r="A37" s="2">
        <v>35</v>
      </c>
      <c r="B37" s="79" t="s">
        <v>95</v>
      </c>
      <c r="C37" s="55">
        <f>'2011年7月'!U37</f>
        <v>169.87669999999997</v>
      </c>
      <c r="D37" s="56">
        <v>1</v>
      </c>
      <c r="E37" s="57"/>
      <c r="F37" s="58">
        <f t="shared" si="1"/>
        <v>-8.3333</v>
      </c>
      <c r="G37" s="56">
        <v>1</v>
      </c>
      <c r="H37" s="57"/>
      <c r="I37" s="58">
        <f t="shared" si="2"/>
        <v>0</v>
      </c>
      <c r="J37" s="56">
        <v>1</v>
      </c>
      <c r="K37" s="57"/>
      <c r="L37" s="58">
        <f t="shared" si="3"/>
        <v>-16.6667</v>
      </c>
      <c r="M37" s="56">
        <v>1</v>
      </c>
      <c r="N37" s="57"/>
      <c r="O37" s="58">
        <f t="shared" si="4"/>
        <v>-15</v>
      </c>
      <c r="P37" s="92">
        <v>1</v>
      </c>
      <c r="Q37" s="101"/>
      <c r="R37" s="58">
        <f t="shared" si="5"/>
        <v>-15.7895</v>
      </c>
      <c r="S37" s="56"/>
      <c r="T37" s="59"/>
      <c r="U37" s="77">
        <f t="shared" si="6"/>
        <v>114.08719999999997</v>
      </c>
      <c r="V37" s="28"/>
      <c r="W37" s="89"/>
    </row>
    <row r="38" spans="1:23" ht="12.75">
      <c r="A38" s="2">
        <v>36</v>
      </c>
      <c r="B38" s="79" t="s">
        <v>143</v>
      </c>
      <c r="C38" s="55">
        <f>'2011年7月'!U38</f>
        <v>50.415000000000006</v>
      </c>
      <c r="D38" s="56">
        <v>1</v>
      </c>
      <c r="E38" s="57"/>
      <c r="F38" s="58">
        <f t="shared" si="1"/>
        <v>-8.3333</v>
      </c>
      <c r="G38" s="56">
        <v>1</v>
      </c>
      <c r="H38" s="57"/>
      <c r="I38" s="58">
        <f t="shared" si="2"/>
        <v>0</v>
      </c>
      <c r="J38" s="56">
        <v>1</v>
      </c>
      <c r="K38" s="57">
        <v>100</v>
      </c>
      <c r="L38" s="58">
        <f t="shared" si="3"/>
        <v>-16.6667</v>
      </c>
      <c r="M38" s="56">
        <v>1</v>
      </c>
      <c r="N38" s="57"/>
      <c r="O38" s="58">
        <f t="shared" si="4"/>
        <v>-15</v>
      </c>
      <c r="P38" s="92">
        <v>1</v>
      </c>
      <c r="Q38" s="101"/>
      <c r="R38" s="58">
        <f t="shared" si="5"/>
        <v>-15.7895</v>
      </c>
      <c r="S38" s="60"/>
      <c r="T38" s="59"/>
      <c r="U38" s="77">
        <f t="shared" si="6"/>
        <v>94.62550000000002</v>
      </c>
      <c r="W38" s="89"/>
    </row>
    <row r="39" spans="1:23" ht="12.75">
      <c r="A39" s="2">
        <v>37</v>
      </c>
      <c r="B39" s="82"/>
      <c r="C39" s="67"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>
        <f t="shared" si="5"/>
        <v>0</v>
      </c>
      <c r="S39" s="68"/>
      <c r="T39" s="71"/>
      <c r="U39" s="77">
        <f t="shared" si="6"/>
        <v>0</v>
      </c>
      <c r="W39" s="89"/>
    </row>
    <row r="40" spans="1:23" ht="12.75">
      <c r="A40" s="2">
        <v>38</v>
      </c>
      <c r="B40" s="82"/>
      <c r="C40" s="67">
        <f>'2011年7月'!U40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>
        <f t="shared" si="5"/>
        <v>0</v>
      </c>
      <c r="S40" s="68"/>
      <c r="T40" s="71"/>
      <c r="U40" s="110">
        <f t="shared" si="6"/>
        <v>0</v>
      </c>
      <c r="W40" s="89"/>
    </row>
    <row r="41" spans="1:23" ht="12.75">
      <c r="A41" s="2">
        <v>39</v>
      </c>
      <c r="B41" s="82"/>
      <c r="C41" s="67">
        <f>'2011年7月'!U41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>
        <f t="shared" si="5"/>
        <v>0</v>
      </c>
      <c r="S41" s="68"/>
      <c r="T41" s="71"/>
      <c r="U41" s="77">
        <f t="shared" si="6"/>
        <v>0</v>
      </c>
      <c r="W41" s="89"/>
    </row>
    <row r="42" spans="1:23" ht="12.75">
      <c r="A42" s="2">
        <v>40</v>
      </c>
      <c r="B42" s="80"/>
      <c r="C42" s="61">
        <f>'2011年7月'!U42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>
        <f t="shared" si="5"/>
        <v>0</v>
      </c>
      <c r="S42" s="62"/>
      <c r="T42" s="66"/>
      <c r="U42" s="77">
        <f t="shared" si="6"/>
        <v>0</v>
      </c>
      <c r="W42" s="89"/>
    </row>
    <row r="43" spans="1:23" ht="12.75">
      <c r="A43" s="2">
        <v>41</v>
      </c>
      <c r="B43" s="80" t="s">
        <v>99</v>
      </c>
      <c r="C43" s="61">
        <f>'2011年7月'!U43</f>
        <v>-38.8647</v>
      </c>
      <c r="D43" s="65">
        <v>1</v>
      </c>
      <c r="E43" s="74"/>
      <c r="F43" s="64">
        <f t="shared" si="1"/>
        <v>-8.3333</v>
      </c>
      <c r="G43" s="65">
        <v>1</v>
      </c>
      <c r="H43" s="74"/>
      <c r="I43" s="64">
        <f t="shared" si="2"/>
        <v>0</v>
      </c>
      <c r="J43" s="65"/>
      <c r="K43" s="74"/>
      <c r="L43" s="64">
        <f t="shared" si="3"/>
        <v>0</v>
      </c>
      <c r="M43" s="65"/>
      <c r="N43" s="74"/>
      <c r="O43" s="64">
        <f t="shared" si="4"/>
        <v>0</v>
      </c>
      <c r="P43" s="97"/>
      <c r="Q43" s="106"/>
      <c r="R43" s="64">
        <f t="shared" si="5"/>
        <v>0</v>
      </c>
      <c r="S43" s="65"/>
      <c r="T43" s="66"/>
      <c r="U43" s="77">
        <f t="shared" si="6"/>
        <v>-47.198</v>
      </c>
      <c r="W43" s="89"/>
    </row>
    <row r="44" spans="1:23" ht="12.75">
      <c r="A44" s="2">
        <v>42</v>
      </c>
      <c r="B44" s="80" t="s">
        <v>171</v>
      </c>
      <c r="C44" s="61">
        <f>'2011年7月'!U44</f>
        <v>71.39429999999999</v>
      </c>
      <c r="D44" s="65">
        <v>1</v>
      </c>
      <c r="E44" s="74"/>
      <c r="F44" s="64">
        <f t="shared" si="1"/>
        <v>-8.3333</v>
      </c>
      <c r="G44" s="65">
        <v>1</v>
      </c>
      <c r="H44" s="74">
        <v>300</v>
      </c>
      <c r="I44" s="64">
        <v>-300</v>
      </c>
      <c r="J44" s="65">
        <v>1</v>
      </c>
      <c r="K44" s="74"/>
      <c r="L44" s="64">
        <f t="shared" si="3"/>
        <v>-16.6667</v>
      </c>
      <c r="M44" s="65">
        <v>1</v>
      </c>
      <c r="N44" s="74"/>
      <c r="O44" s="64">
        <f t="shared" si="4"/>
        <v>-15</v>
      </c>
      <c r="P44" s="97">
        <v>1</v>
      </c>
      <c r="Q44" s="106"/>
      <c r="R44" s="64">
        <f t="shared" si="5"/>
        <v>-15.7895</v>
      </c>
      <c r="S44" s="65"/>
      <c r="T44" s="66"/>
      <c r="U44" s="77">
        <f t="shared" si="6"/>
        <v>15.60479999999998</v>
      </c>
      <c r="W44" s="89"/>
    </row>
    <row r="45" spans="1:23" ht="12.75">
      <c r="A45" s="2">
        <v>43</v>
      </c>
      <c r="B45" s="81"/>
      <c r="C45" s="43">
        <f>'2011年7月'!U45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>
        <f t="shared" si="5"/>
        <v>0</v>
      </c>
      <c r="S45" s="48"/>
      <c r="T45" s="47"/>
      <c r="U45" s="77">
        <f t="shared" si="6"/>
        <v>0</v>
      </c>
      <c r="W45" s="89"/>
    </row>
    <row r="46" spans="1:23" ht="12.75">
      <c r="A46" s="2">
        <v>44</v>
      </c>
      <c r="B46" s="84">
        <v>9631</v>
      </c>
      <c r="C46" s="43">
        <f>'2011年7月'!U46</f>
        <v>-4.170400000000004</v>
      </c>
      <c r="D46" s="44">
        <v>1</v>
      </c>
      <c r="E46" s="75"/>
      <c r="F46" s="46">
        <f t="shared" si="1"/>
        <v>-8.3333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/>
      <c r="N46" s="75"/>
      <c r="O46" s="46">
        <f t="shared" si="4"/>
        <v>0</v>
      </c>
      <c r="P46" s="96"/>
      <c r="Q46" s="105"/>
      <c r="R46" s="46">
        <f t="shared" si="5"/>
        <v>0</v>
      </c>
      <c r="S46" s="44"/>
      <c r="T46" s="47"/>
      <c r="U46" s="77">
        <f t="shared" si="6"/>
        <v>-12.503700000000004</v>
      </c>
      <c r="W46" s="89"/>
    </row>
    <row r="47" spans="1:23" ht="12.75">
      <c r="A47" s="2">
        <v>45</v>
      </c>
      <c r="B47" s="81" t="s">
        <v>124</v>
      </c>
      <c r="C47" s="43">
        <f>'2011年7月'!U47</f>
        <v>28.888799999999986</v>
      </c>
      <c r="D47" s="48">
        <v>1</v>
      </c>
      <c r="E47" s="75"/>
      <c r="F47" s="46">
        <f t="shared" si="1"/>
        <v>-8.3333</v>
      </c>
      <c r="G47" s="48">
        <v>1</v>
      </c>
      <c r="H47" s="75"/>
      <c r="I47" s="46">
        <f t="shared" si="2"/>
        <v>0</v>
      </c>
      <c r="J47" s="48"/>
      <c r="K47" s="75"/>
      <c r="L47" s="46">
        <f t="shared" si="3"/>
        <v>0</v>
      </c>
      <c r="M47" s="48">
        <v>1</v>
      </c>
      <c r="N47" s="75">
        <v>100</v>
      </c>
      <c r="O47" s="46">
        <f t="shared" si="4"/>
        <v>-15</v>
      </c>
      <c r="P47" s="98">
        <v>1</v>
      </c>
      <c r="Q47" s="107"/>
      <c r="R47" s="46">
        <f t="shared" si="5"/>
        <v>-15.7895</v>
      </c>
      <c r="S47" s="48"/>
      <c r="T47" s="47"/>
      <c r="U47" s="77">
        <f t="shared" si="6"/>
        <v>89.76599999999999</v>
      </c>
      <c r="W47" s="89"/>
    </row>
    <row r="48" spans="1:23" ht="12.75">
      <c r="A48" s="2">
        <v>46</v>
      </c>
      <c r="B48" s="78"/>
      <c r="C48" s="49">
        <f>'2011年7月'!U48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>
        <f t="shared" si="5"/>
        <v>0</v>
      </c>
      <c r="S48" s="50"/>
      <c r="T48" s="53"/>
      <c r="U48" s="77">
        <f t="shared" si="6"/>
        <v>0</v>
      </c>
      <c r="W48" s="89"/>
    </row>
    <row r="49" spans="1:23" ht="12.75">
      <c r="A49" s="2">
        <v>47</v>
      </c>
      <c r="B49" s="78"/>
      <c r="C49" s="49"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>
        <f t="shared" si="5"/>
        <v>0</v>
      </c>
      <c r="S49" s="54"/>
      <c r="T49" s="53"/>
      <c r="U49" s="77">
        <f t="shared" si="6"/>
        <v>0</v>
      </c>
      <c r="W49" s="89"/>
    </row>
    <row r="50" spans="1:23" ht="12.75">
      <c r="A50" s="2">
        <v>48</v>
      </c>
      <c r="B50" s="78"/>
      <c r="C50" s="49">
        <f>'2011年7月'!U50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>
        <f t="shared" si="5"/>
        <v>0</v>
      </c>
      <c r="S50" s="50"/>
      <c r="T50" s="53"/>
      <c r="U50" s="77">
        <f t="shared" si="6"/>
        <v>0</v>
      </c>
      <c r="W50" s="89"/>
    </row>
    <row r="51" spans="1:23" ht="12.75">
      <c r="A51" s="2">
        <v>49</v>
      </c>
      <c r="B51" s="79"/>
      <c r="C51" s="55">
        <f>'2011年7月'!U51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>
        <f t="shared" si="5"/>
        <v>0</v>
      </c>
      <c r="S51" s="60"/>
      <c r="T51" s="59"/>
      <c r="U51" s="77">
        <f t="shared" si="6"/>
        <v>0</v>
      </c>
      <c r="W51" s="89"/>
    </row>
    <row r="52" spans="1:23" ht="12.75">
      <c r="A52" s="2">
        <v>50</v>
      </c>
      <c r="B52" s="79" t="s">
        <v>104</v>
      </c>
      <c r="C52" s="55">
        <f>'2011年7月'!U52</f>
        <v>16.496399999999994</v>
      </c>
      <c r="D52" s="60">
        <v>1</v>
      </c>
      <c r="E52" s="73"/>
      <c r="F52" s="58">
        <f t="shared" si="1"/>
        <v>-8.3333</v>
      </c>
      <c r="G52" s="60"/>
      <c r="H52" s="73"/>
      <c r="I52" s="58">
        <f t="shared" si="2"/>
        <v>0</v>
      </c>
      <c r="J52" s="60"/>
      <c r="K52" s="73"/>
      <c r="L52" s="58">
        <f t="shared" si="3"/>
        <v>0</v>
      </c>
      <c r="M52" s="60"/>
      <c r="N52" s="73"/>
      <c r="O52" s="58">
        <f t="shared" si="4"/>
        <v>0</v>
      </c>
      <c r="P52" s="60"/>
      <c r="Q52" s="73"/>
      <c r="R52" s="58">
        <f t="shared" si="5"/>
        <v>0</v>
      </c>
      <c r="S52" s="56"/>
      <c r="T52" s="59"/>
      <c r="U52" s="77">
        <f t="shared" si="6"/>
        <v>8.163099999999995</v>
      </c>
      <c r="W52" s="89"/>
    </row>
    <row r="53" spans="1:23" ht="12.75">
      <c r="A53" s="2">
        <v>51</v>
      </c>
      <c r="B53" s="87"/>
      <c r="C53" s="55">
        <f>'2011年7月'!U53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>
        <f t="shared" si="5"/>
        <v>0</v>
      </c>
      <c r="S53" s="56"/>
      <c r="T53" s="59"/>
      <c r="U53" s="77">
        <f t="shared" si="6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36</v>
      </c>
      <c r="D55" s="1">
        <f>SUM(D3:D53)</f>
        <v>36</v>
      </c>
      <c r="F55" s="1">
        <f>E66/D55</f>
        <v>8.333333333333334</v>
      </c>
      <c r="G55" s="1">
        <f>SUM(G3:G53)</f>
        <v>17</v>
      </c>
      <c r="I55" s="1">
        <f>H66/G55</f>
        <v>17.647058823529413</v>
      </c>
      <c r="J55" s="1">
        <f>SUM(J3:J53)</f>
        <v>18</v>
      </c>
      <c r="L55" s="1">
        <f>K66/J55</f>
        <v>16.666666666666668</v>
      </c>
      <c r="M55" s="1">
        <f>SUM(M3:M53)</f>
        <v>20</v>
      </c>
      <c r="O55" s="1">
        <f>N66/M55</f>
        <v>15</v>
      </c>
      <c r="P55" s="1">
        <f>SUM(P3:P53)</f>
        <v>19</v>
      </c>
      <c r="R55" s="1">
        <f>Q66/P55</f>
        <v>15.789473684210526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173</v>
      </c>
      <c r="F56" s="34" t="s">
        <v>174</v>
      </c>
      <c r="G56" s="33" t="s">
        <v>173</v>
      </c>
      <c r="I56" s="34" t="s">
        <v>174</v>
      </c>
      <c r="J56" s="33" t="s">
        <v>173</v>
      </c>
      <c r="L56" s="34" t="s">
        <v>174</v>
      </c>
      <c r="M56" s="33" t="s">
        <v>173</v>
      </c>
      <c r="O56" s="34" t="s">
        <v>174</v>
      </c>
      <c r="P56" s="33" t="s">
        <v>173</v>
      </c>
      <c r="R56" s="34" t="s">
        <v>174</v>
      </c>
    </row>
    <row r="57" spans="5:21" ht="12.75">
      <c r="E57" s="28" t="s">
        <v>175</v>
      </c>
      <c r="F57" s="1">
        <f>SUM(F3:F53)</f>
        <v>-299.99880000000013</v>
      </c>
      <c r="H57" s="28" t="s">
        <v>175</v>
      </c>
      <c r="I57" s="1">
        <f>SUM(I3:I53)</f>
        <v>-300</v>
      </c>
      <c r="K57" s="28" t="s">
        <v>175</v>
      </c>
      <c r="L57" s="1">
        <f>SUM(L3:L53)</f>
        <v>-300.0005999999999</v>
      </c>
      <c r="N57" s="28" t="s">
        <v>175</v>
      </c>
      <c r="O57" s="1">
        <f>SUM(O3:O53)</f>
        <v>-300</v>
      </c>
      <c r="Q57" s="28" t="s">
        <v>175</v>
      </c>
      <c r="R57" s="1">
        <f>SUM(R3:R53)</f>
        <v>-300.0005</v>
      </c>
      <c r="U57" s="19"/>
    </row>
    <row r="58" spans="2:21" ht="12.75">
      <c r="B58" s="29" t="s">
        <v>176</v>
      </c>
      <c r="C58" s="27">
        <f>SUM(C3:C53)</f>
        <v>1500.0047999999997</v>
      </c>
      <c r="E58" s="29"/>
      <c r="H58" s="29"/>
      <c r="K58" s="29"/>
      <c r="N58" s="29"/>
      <c r="Q58" s="29"/>
      <c r="U58" s="19"/>
    </row>
    <row r="59" spans="19:23" ht="12.75">
      <c r="S59" s="136" t="s">
        <v>8</v>
      </c>
      <c r="T59" s="136"/>
      <c r="U59" s="41">
        <f>SUM(U3:U53)</f>
        <v>1400.0048999999997</v>
      </c>
      <c r="W59" s="89">
        <f>U59</f>
        <v>1400.0048999999997</v>
      </c>
    </row>
    <row r="60" spans="4:20" ht="12.75" customHeight="1">
      <c r="D60" s="123" t="s">
        <v>211</v>
      </c>
      <c r="E60" s="124"/>
      <c r="F60" s="125"/>
      <c r="G60" s="123" t="s">
        <v>212</v>
      </c>
      <c r="H60" s="124"/>
      <c r="I60" s="125"/>
      <c r="J60" s="123" t="s">
        <v>213</v>
      </c>
      <c r="K60" s="124"/>
      <c r="L60" s="125"/>
      <c r="M60" s="123" t="s">
        <v>214</v>
      </c>
      <c r="N60" s="124"/>
      <c r="O60" s="125"/>
      <c r="P60" s="123" t="s">
        <v>215</v>
      </c>
      <c r="Q60" s="124"/>
      <c r="R60" s="125"/>
      <c r="S60" s="137"/>
      <c r="T60" s="137"/>
    </row>
    <row r="61" spans="4:20" ht="12.75">
      <c r="D61" s="126"/>
      <c r="E61" s="127"/>
      <c r="F61" s="128"/>
      <c r="G61" s="126"/>
      <c r="H61" s="127"/>
      <c r="I61" s="128"/>
      <c r="J61" s="126"/>
      <c r="K61" s="127"/>
      <c r="L61" s="128"/>
      <c r="M61" s="126"/>
      <c r="N61" s="127"/>
      <c r="O61" s="128"/>
      <c r="P61" s="126"/>
      <c r="Q61" s="127"/>
      <c r="R61" s="128"/>
      <c r="S61" s="137"/>
      <c r="T61" s="137"/>
    </row>
    <row r="62" spans="4:20" ht="12.75">
      <c r="D62" s="126"/>
      <c r="E62" s="127"/>
      <c r="F62" s="128"/>
      <c r="G62" s="126"/>
      <c r="H62" s="127"/>
      <c r="I62" s="128"/>
      <c r="J62" s="126"/>
      <c r="K62" s="127"/>
      <c r="L62" s="128"/>
      <c r="M62" s="126"/>
      <c r="N62" s="127"/>
      <c r="O62" s="128"/>
      <c r="P62" s="126"/>
      <c r="Q62" s="127"/>
      <c r="R62" s="128"/>
      <c r="S62" s="137"/>
      <c r="T62" s="137"/>
    </row>
    <row r="63" spans="4:20" ht="12.75">
      <c r="D63" s="126"/>
      <c r="E63" s="127"/>
      <c r="F63" s="128"/>
      <c r="G63" s="126"/>
      <c r="H63" s="127"/>
      <c r="I63" s="128"/>
      <c r="J63" s="126"/>
      <c r="K63" s="127"/>
      <c r="L63" s="128"/>
      <c r="M63" s="126"/>
      <c r="N63" s="127"/>
      <c r="O63" s="128"/>
      <c r="P63" s="126"/>
      <c r="Q63" s="127"/>
      <c r="R63" s="128"/>
      <c r="S63" s="137"/>
      <c r="T63" s="137"/>
    </row>
    <row r="64" spans="4:20" ht="12.75">
      <c r="D64" s="126"/>
      <c r="E64" s="127"/>
      <c r="F64" s="128"/>
      <c r="G64" s="126"/>
      <c r="H64" s="127"/>
      <c r="I64" s="128"/>
      <c r="J64" s="126"/>
      <c r="K64" s="127"/>
      <c r="L64" s="128"/>
      <c r="M64" s="126"/>
      <c r="N64" s="127"/>
      <c r="O64" s="128"/>
      <c r="P64" s="126"/>
      <c r="Q64" s="127"/>
      <c r="R64" s="128"/>
      <c r="S64" s="137"/>
      <c r="T64" s="137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110</v>
      </c>
      <c r="E66" s="36">
        <f>E68-E84-E93</f>
        <v>300</v>
      </c>
      <c r="F66" s="37"/>
      <c r="G66" s="38" t="s">
        <v>110</v>
      </c>
      <c r="H66" s="36">
        <f>H68-H84-H93</f>
        <v>300</v>
      </c>
      <c r="I66" s="37"/>
      <c r="J66" s="38" t="s">
        <v>110</v>
      </c>
      <c r="K66" s="36">
        <f>K68-K84-K93</f>
        <v>300</v>
      </c>
      <c r="L66" s="37"/>
      <c r="M66" s="38" t="s">
        <v>110</v>
      </c>
      <c r="N66" s="36">
        <f>N68-N84-N93</f>
        <v>300</v>
      </c>
      <c r="O66" s="37"/>
      <c r="P66" s="38" t="s">
        <v>110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111</v>
      </c>
      <c r="E68" s="39">
        <v>300</v>
      </c>
      <c r="F68" s="40"/>
      <c r="G68" s="85" t="s">
        <v>111</v>
      </c>
      <c r="H68" s="39">
        <v>300</v>
      </c>
      <c r="I68" s="40"/>
      <c r="J68" s="85" t="s">
        <v>111</v>
      </c>
      <c r="K68" s="39">
        <v>300</v>
      </c>
      <c r="L68" s="40"/>
      <c r="M68" s="85" t="s">
        <v>111</v>
      </c>
      <c r="N68" s="39">
        <v>300</v>
      </c>
      <c r="O68" s="40"/>
      <c r="P68" s="85" t="s">
        <v>111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39"/>
      <c r="K72" s="139"/>
      <c r="L72" s="139"/>
      <c r="M72" s="28"/>
      <c r="P72" s="28"/>
    </row>
    <row r="74" spans="4:18" ht="12.75" customHeight="1"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4:18" ht="16.5" customHeight="1"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4:18" ht="10.5" customHeight="1"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4:18" ht="14.25" customHeight="1">
      <c r="D77" s="129"/>
      <c r="E77" s="129"/>
      <c r="F77" s="129"/>
      <c r="G77" s="129" t="s">
        <v>216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4:18" ht="12.75"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4:18" ht="24.75" customHeight="1"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4:17" ht="12.75">
      <c r="D80" s="130" t="s">
        <v>156</v>
      </c>
      <c r="E80" s="131"/>
      <c r="G80" s="130" t="s">
        <v>156</v>
      </c>
      <c r="H80" s="131"/>
      <c r="J80" s="130" t="s">
        <v>156</v>
      </c>
      <c r="K80" s="131"/>
      <c r="M80" s="130" t="s">
        <v>156</v>
      </c>
      <c r="N80" s="131"/>
      <c r="P80" s="130" t="s">
        <v>156</v>
      </c>
      <c r="Q80" s="13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30" t="s">
        <v>114</v>
      </c>
      <c r="E87" s="131"/>
      <c r="G87" s="130" t="s">
        <v>114</v>
      </c>
      <c r="H87" s="131"/>
      <c r="J87" s="130" t="s">
        <v>114</v>
      </c>
      <c r="K87" s="131"/>
      <c r="M87" s="130" t="s">
        <v>114</v>
      </c>
      <c r="N87" s="131"/>
      <c r="P87" s="130" t="s">
        <v>114</v>
      </c>
      <c r="Q87" s="131"/>
    </row>
    <row r="88" spans="4:16" ht="12.75">
      <c r="D88" s="28"/>
      <c r="G88" s="28"/>
      <c r="J88" s="28"/>
      <c r="M88" s="28"/>
      <c r="P88" s="28"/>
    </row>
    <row r="89" spans="4:16" ht="12.75">
      <c r="D89" s="109"/>
      <c r="G89" s="109"/>
      <c r="J89" s="109"/>
      <c r="M89" s="109"/>
      <c r="P89" s="109"/>
    </row>
    <row r="95" spans="4:18" ht="12.75" customHeight="1">
      <c r="D95" s="138" t="s">
        <v>115</v>
      </c>
      <c r="E95" s="138"/>
      <c r="F95" s="138"/>
      <c r="G95" s="138" t="s">
        <v>115</v>
      </c>
      <c r="H95" s="138"/>
      <c r="I95" s="138"/>
      <c r="J95" s="138" t="s">
        <v>115</v>
      </c>
      <c r="K95" s="138"/>
      <c r="L95" s="138"/>
      <c r="M95" s="138" t="s">
        <v>115</v>
      </c>
      <c r="N95" s="138"/>
      <c r="O95" s="138"/>
      <c r="P95" s="138" t="s">
        <v>115</v>
      </c>
      <c r="Q95" s="138"/>
      <c r="R95" s="138"/>
    </row>
    <row r="96" spans="4:18" ht="12.75"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</row>
    <row r="97" spans="4:18" ht="12.75"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/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32" t="s">
        <v>110</v>
      </c>
      <c r="E102" s="131"/>
      <c r="F102" s="131"/>
      <c r="G102" s="132" t="s">
        <v>110</v>
      </c>
      <c r="H102" s="131"/>
      <c r="I102" s="131"/>
      <c r="J102" s="132" t="s">
        <v>110</v>
      </c>
      <c r="K102" s="131"/>
      <c r="L102" s="131"/>
      <c r="M102" s="132" t="s">
        <v>110</v>
      </c>
      <c r="N102" s="131"/>
      <c r="O102" s="131"/>
      <c r="P102" s="132" t="s">
        <v>110</v>
      </c>
      <c r="Q102" s="131"/>
      <c r="R102" s="131"/>
    </row>
    <row r="103" spans="4:18" ht="12.75"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</row>
    <row r="104" spans="7:12" ht="12.75">
      <c r="G104" s="28"/>
      <c r="K104" s="130"/>
      <c r="L104" s="130"/>
    </row>
    <row r="105" spans="10:12" ht="12.75">
      <c r="J105" s="28"/>
      <c r="K105" s="130"/>
      <c r="L105" s="131"/>
    </row>
    <row r="106" spans="10:12" ht="12.75">
      <c r="J106" s="28"/>
      <c r="K106" s="130"/>
      <c r="L106" s="131"/>
    </row>
    <row r="107" spans="11:12" ht="12.75">
      <c r="K107" s="130"/>
      <c r="L107" s="131"/>
    </row>
    <row r="108" spans="10:12" ht="12.75">
      <c r="J108" s="28"/>
      <c r="K108" s="130"/>
      <c r="L108" s="131"/>
    </row>
    <row r="109" spans="10:12" ht="12.75">
      <c r="J109" s="28"/>
      <c r="K109" s="130"/>
      <c r="L109" s="131"/>
    </row>
    <row r="110" spans="10:12" ht="12.75">
      <c r="J110" s="28"/>
      <c r="K110" s="130"/>
      <c r="L110" s="131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M60:O64"/>
    <mergeCell ref="M74:O76"/>
    <mergeCell ref="P60:R64"/>
    <mergeCell ref="P74:R76"/>
    <mergeCell ref="S60:T64"/>
    <mergeCell ref="J72:L72"/>
    <mergeCell ref="D1:F1"/>
    <mergeCell ref="D60:F64"/>
    <mergeCell ref="D74:F76"/>
    <mergeCell ref="D80:E80"/>
    <mergeCell ref="D77:F79"/>
    <mergeCell ref="G60:I64"/>
    <mergeCell ref="J74:L76"/>
    <mergeCell ref="J87:K87"/>
    <mergeCell ref="G102:I103"/>
    <mergeCell ref="J102:L103"/>
    <mergeCell ref="G74:I76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Q17" sqref="Q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33">
        <v>40811</v>
      </c>
      <c r="E1" s="134"/>
      <c r="F1" s="135"/>
      <c r="G1" s="16"/>
      <c r="H1" s="24">
        <v>40816</v>
      </c>
      <c r="I1" s="17"/>
      <c r="J1" s="30"/>
      <c r="K1" s="24">
        <v>40823</v>
      </c>
      <c r="L1" s="31"/>
      <c r="M1" s="16"/>
      <c r="N1" s="24">
        <v>40832</v>
      </c>
      <c r="O1" s="17"/>
      <c r="P1" s="16"/>
      <c r="Q1" s="24">
        <v>40839</v>
      </c>
      <c r="R1" s="17"/>
      <c r="S1" s="16"/>
      <c r="T1" s="86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6" t="s">
        <v>2</v>
      </c>
      <c r="C3" s="49">
        <f>'2011年8月'!U3</f>
        <v>91.4576</v>
      </c>
      <c r="D3" s="50">
        <v>1</v>
      </c>
      <c r="E3" s="51"/>
      <c r="F3" s="52">
        <f>-16.3889*D3</f>
        <v>-16.3889</v>
      </c>
      <c r="G3" s="50">
        <v>1</v>
      </c>
      <c r="H3" s="51"/>
      <c r="I3" s="52">
        <f>-16.3636*G3</f>
        <v>-16.3636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-18.666*M3</f>
        <v>-18.666</v>
      </c>
      <c r="P3" s="90"/>
      <c r="Q3" s="99"/>
      <c r="R3" s="52"/>
      <c r="S3" s="50"/>
      <c r="T3" s="53"/>
      <c r="U3" s="77">
        <f aca="true" t="shared" si="0" ref="U3:U34">C3+E3+F3+H3+I3+K3+L3+N3+O3+T3+Q3+R3</f>
        <v>23.372400000000003</v>
      </c>
      <c r="W3" s="89"/>
    </row>
    <row r="4" spans="1:23" ht="12.75">
      <c r="A4" s="2">
        <v>2</v>
      </c>
      <c r="B4" s="76" t="s">
        <v>3</v>
      </c>
      <c r="C4" s="49">
        <f>'2011年8月'!U4</f>
        <v>68.291</v>
      </c>
      <c r="D4" s="50">
        <v>1</v>
      </c>
      <c r="E4" s="51"/>
      <c r="F4" s="52">
        <f aca="true" t="shared" si="1" ref="F4:F53">-16.3889*D4</f>
        <v>-16.3889</v>
      </c>
      <c r="G4" s="50"/>
      <c r="H4" s="51"/>
      <c r="I4" s="52">
        <f aca="true" t="shared" si="2" ref="I4:I53">-16.3636*G4</f>
        <v>0</v>
      </c>
      <c r="J4" s="50"/>
      <c r="K4" s="51"/>
      <c r="L4" s="52">
        <f aca="true" t="shared" si="3" ref="L4:L53">-16.6667*J4</f>
        <v>0</v>
      </c>
      <c r="M4" s="50"/>
      <c r="N4" s="51"/>
      <c r="O4" s="52">
        <f aca="true" t="shared" si="4" ref="O4:O53">-18.666*M4</f>
        <v>0</v>
      </c>
      <c r="P4" s="90"/>
      <c r="Q4" s="99"/>
      <c r="R4" s="52"/>
      <c r="S4" s="54"/>
      <c r="T4" s="53"/>
      <c r="U4" s="77">
        <f t="shared" si="0"/>
        <v>51.9021</v>
      </c>
      <c r="W4" s="89"/>
    </row>
    <row r="5" spans="1:23" ht="12.75">
      <c r="A5" s="2">
        <v>3</v>
      </c>
      <c r="B5" s="78" t="s">
        <v>217</v>
      </c>
      <c r="C5" s="49">
        <f>'2011年8月'!U5</f>
        <v>52.3531</v>
      </c>
      <c r="D5" s="50"/>
      <c r="E5" s="51"/>
      <c r="F5" s="52">
        <f t="shared" si="1"/>
        <v>0</v>
      </c>
      <c r="G5" s="50"/>
      <c r="H5" s="51"/>
      <c r="I5" s="52">
        <f t="shared" si="2"/>
        <v>0</v>
      </c>
      <c r="J5" s="50"/>
      <c r="K5" s="51"/>
      <c r="L5" s="52">
        <f t="shared" si="3"/>
        <v>0</v>
      </c>
      <c r="M5" s="50"/>
      <c r="N5" s="51"/>
      <c r="O5" s="52">
        <f t="shared" si="4"/>
        <v>0</v>
      </c>
      <c r="P5" s="90"/>
      <c r="Q5" s="99"/>
      <c r="R5" s="52"/>
      <c r="S5" s="50"/>
      <c r="T5" s="53"/>
      <c r="U5" s="77">
        <f t="shared" si="0"/>
        <v>52.3531</v>
      </c>
      <c r="W5" s="89"/>
    </row>
    <row r="6" spans="1:23" ht="12.75">
      <c r="A6" s="2">
        <v>4</v>
      </c>
      <c r="B6" s="79" t="s">
        <v>218</v>
      </c>
      <c r="C6" s="55">
        <f>'2011年8月'!U6</f>
        <v>85.9263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91"/>
      <c r="Q6" s="100"/>
      <c r="R6" s="58"/>
      <c r="S6" s="60"/>
      <c r="T6" s="59"/>
      <c r="U6" s="77">
        <f t="shared" si="0"/>
        <v>85.9263</v>
      </c>
      <c r="W6" s="89"/>
    </row>
    <row r="7" spans="1:23" ht="12.75">
      <c r="A7" s="2">
        <v>5</v>
      </c>
      <c r="B7" s="79" t="s">
        <v>219</v>
      </c>
      <c r="C7" s="55">
        <f>'2011年8月'!U7</f>
        <v>-31.7421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92"/>
      <c r="Q7" s="101"/>
      <c r="R7" s="58"/>
      <c r="S7" s="56"/>
      <c r="T7" s="59"/>
      <c r="U7" s="77">
        <f t="shared" si="0"/>
        <v>-31.7421</v>
      </c>
      <c r="W7" s="89"/>
    </row>
    <row r="8" spans="1:23" ht="12.75">
      <c r="A8" s="2">
        <v>6</v>
      </c>
      <c r="B8" s="79" t="s">
        <v>220</v>
      </c>
      <c r="C8" s="55">
        <f>'2011年8月'!U8</f>
        <v>100.4105</v>
      </c>
      <c r="D8" s="56">
        <v>1</v>
      </c>
      <c r="E8" s="57"/>
      <c r="F8" s="58">
        <f t="shared" si="1"/>
        <v>-16.3889</v>
      </c>
      <c r="G8" s="56"/>
      <c r="H8" s="57"/>
      <c r="I8" s="58">
        <f t="shared" si="2"/>
        <v>0</v>
      </c>
      <c r="J8" s="56">
        <v>1</v>
      </c>
      <c r="K8" s="57"/>
      <c r="L8" s="58">
        <f t="shared" si="3"/>
        <v>-16.6667</v>
      </c>
      <c r="M8" s="56">
        <v>1</v>
      </c>
      <c r="N8" s="57"/>
      <c r="O8" s="58">
        <f t="shared" si="4"/>
        <v>-18.666</v>
      </c>
      <c r="P8" s="92"/>
      <c r="Q8" s="101"/>
      <c r="R8" s="58"/>
      <c r="S8" s="60"/>
      <c r="T8" s="59"/>
      <c r="U8" s="77">
        <f t="shared" si="0"/>
        <v>48.68890000000002</v>
      </c>
      <c r="W8" s="89"/>
    </row>
    <row r="9" spans="1:23" ht="12.75">
      <c r="A9" s="2">
        <v>7</v>
      </c>
      <c r="B9" s="82"/>
      <c r="C9" s="67">
        <f>'2011年8月'!U9</f>
        <v>0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3"/>
      <c r="Q9" s="102"/>
      <c r="R9" s="70"/>
      <c r="S9" s="68"/>
      <c r="T9" s="71"/>
      <c r="U9" s="77">
        <f t="shared" si="0"/>
        <v>0</v>
      </c>
      <c r="W9" s="89"/>
    </row>
    <row r="10" spans="1:23" ht="12.75">
      <c r="A10" s="2">
        <v>8</v>
      </c>
      <c r="B10" s="82" t="s">
        <v>221</v>
      </c>
      <c r="C10" s="67">
        <f>'2011年8月'!U10</f>
        <v>16.387799999999988</v>
      </c>
      <c r="D10" s="72">
        <v>1</v>
      </c>
      <c r="E10" s="69"/>
      <c r="F10" s="70">
        <f t="shared" si="1"/>
        <v>-16.3889</v>
      </c>
      <c r="G10" s="72"/>
      <c r="H10" s="69"/>
      <c r="I10" s="70">
        <f t="shared" si="2"/>
        <v>0</v>
      </c>
      <c r="J10" s="72">
        <v>1</v>
      </c>
      <c r="K10" s="69">
        <v>100</v>
      </c>
      <c r="L10" s="70">
        <f t="shared" si="3"/>
        <v>-16.6667</v>
      </c>
      <c r="M10" s="72">
        <v>1</v>
      </c>
      <c r="N10" s="69"/>
      <c r="O10" s="70">
        <f t="shared" si="4"/>
        <v>-18.666</v>
      </c>
      <c r="P10" s="94"/>
      <c r="Q10" s="103"/>
      <c r="R10" s="70"/>
      <c r="S10" s="72"/>
      <c r="T10" s="71"/>
      <c r="U10" s="77">
        <f t="shared" si="0"/>
        <v>64.6662</v>
      </c>
      <c r="W10" s="89"/>
    </row>
    <row r="11" spans="1:23" ht="12.75">
      <c r="A11" s="2">
        <v>9</v>
      </c>
      <c r="B11" s="82" t="s">
        <v>222</v>
      </c>
      <c r="C11" s="67">
        <f>'2011年8月'!U11</f>
        <v>-16.905700000000003</v>
      </c>
      <c r="D11" s="68"/>
      <c r="E11" s="69"/>
      <c r="F11" s="70">
        <f t="shared" si="1"/>
        <v>0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/>
      <c r="N11" s="69"/>
      <c r="O11" s="70">
        <f t="shared" si="4"/>
        <v>0</v>
      </c>
      <c r="P11" s="93"/>
      <c r="Q11" s="102"/>
      <c r="R11" s="70"/>
      <c r="S11" s="68"/>
      <c r="T11" s="71"/>
      <c r="U11" s="77">
        <f t="shared" si="0"/>
        <v>-16.905700000000003</v>
      </c>
      <c r="W11" s="89"/>
    </row>
    <row r="12" spans="1:23" ht="12.75">
      <c r="A12" s="2">
        <v>10</v>
      </c>
      <c r="B12" s="80" t="s">
        <v>223</v>
      </c>
      <c r="C12" s="61">
        <f>'2011年8月'!U12</f>
        <v>22.141299999999966</v>
      </c>
      <c r="D12" s="62">
        <v>1</v>
      </c>
      <c r="E12" s="63"/>
      <c r="F12" s="64">
        <f t="shared" si="1"/>
        <v>-16.3889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5"/>
      <c r="Q12" s="104"/>
      <c r="R12" s="64"/>
      <c r="S12" s="62"/>
      <c r="T12" s="66"/>
      <c r="U12" s="77">
        <f t="shared" si="0"/>
        <v>5.752399999999966</v>
      </c>
      <c r="W12" s="89"/>
    </row>
    <row r="13" spans="1:23" ht="12.75">
      <c r="A13" s="2">
        <v>11</v>
      </c>
      <c r="B13" s="80"/>
      <c r="C13" s="61">
        <f>'2011年8月'!U13</f>
        <v>0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16"/>
      <c r="O13" s="64">
        <f t="shared" si="4"/>
        <v>0</v>
      </c>
      <c r="P13" s="95"/>
      <c r="Q13" s="104"/>
      <c r="R13" s="64"/>
      <c r="S13" s="65"/>
      <c r="T13" s="66"/>
      <c r="U13" s="77">
        <f t="shared" si="0"/>
        <v>0</v>
      </c>
      <c r="W13" s="89"/>
    </row>
    <row r="14" spans="1:23" ht="12.75">
      <c r="A14" s="2">
        <v>12</v>
      </c>
      <c r="B14" s="80" t="s">
        <v>224</v>
      </c>
      <c r="C14" s="61">
        <f>'2011年8月'!U14</f>
        <v>76.25080000000001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5"/>
      <c r="Q14" s="104"/>
      <c r="R14" s="64"/>
      <c r="S14" s="62"/>
      <c r="T14" s="66"/>
      <c r="U14" s="77">
        <f t="shared" si="0"/>
        <v>76.25080000000001</v>
      </c>
      <c r="W14" s="89"/>
    </row>
    <row r="15" spans="1:23" ht="12.75">
      <c r="A15" s="2">
        <v>13</v>
      </c>
      <c r="B15" s="81" t="s">
        <v>225</v>
      </c>
      <c r="C15" s="43">
        <f>'2011年8月'!U15</f>
        <v>81.14519999999999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-16.3636</v>
      </c>
      <c r="J15" s="44">
        <v>1</v>
      </c>
      <c r="K15" s="45">
        <v>100</v>
      </c>
      <c r="L15" s="46">
        <f t="shared" si="3"/>
        <v>-16.6667</v>
      </c>
      <c r="M15" s="44"/>
      <c r="N15" s="45"/>
      <c r="O15" s="46">
        <f t="shared" si="4"/>
        <v>0</v>
      </c>
      <c r="P15" s="96"/>
      <c r="Q15" s="105"/>
      <c r="R15" s="46"/>
      <c r="S15" s="48"/>
      <c r="T15" s="47"/>
      <c r="U15" s="77">
        <f t="shared" si="0"/>
        <v>148.11489999999998</v>
      </c>
      <c r="W15" s="89"/>
    </row>
    <row r="16" spans="1:23" ht="12.75">
      <c r="A16" s="2">
        <v>14</v>
      </c>
      <c r="B16" s="81" t="s">
        <v>226</v>
      </c>
      <c r="C16" s="43">
        <f>'2011年8月'!U16</f>
        <v>-12.398000000000007</v>
      </c>
      <c r="D16" s="44">
        <v>1</v>
      </c>
      <c r="E16" s="45">
        <v>100</v>
      </c>
      <c r="F16" s="46">
        <f t="shared" si="1"/>
        <v>-16.3889</v>
      </c>
      <c r="G16" s="44">
        <v>1</v>
      </c>
      <c r="H16" s="45"/>
      <c r="I16" s="46">
        <f t="shared" si="2"/>
        <v>-16.3636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-18.666</v>
      </c>
      <c r="P16" s="96"/>
      <c r="Q16" s="105"/>
      <c r="R16" s="46"/>
      <c r="S16" s="44"/>
      <c r="T16" s="47"/>
      <c r="U16" s="77">
        <f t="shared" si="0"/>
        <v>19.516799999999993</v>
      </c>
      <c r="W16" s="89"/>
    </row>
    <row r="17" spans="1:23" ht="12.75">
      <c r="A17" s="2">
        <v>15</v>
      </c>
      <c r="B17" s="81" t="s">
        <v>227</v>
      </c>
      <c r="C17" s="43">
        <f>'2011年8月'!U17</f>
        <v>49.2492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6"/>
      <c r="Q17" s="105"/>
      <c r="R17" s="46"/>
      <c r="S17" s="48"/>
      <c r="T17" s="47"/>
      <c r="U17" s="77">
        <f t="shared" si="0"/>
        <v>49.2492</v>
      </c>
      <c r="W17" s="89"/>
    </row>
    <row r="18" spans="1:23" ht="12.75">
      <c r="A18" s="2">
        <v>16</v>
      </c>
      <c r="B18" s="78" t="s">
        <v>228</v>
      </c>
      <c r="C18" s="49">
        <f>'2011年8月'!U18</f>
        <v>14.565699999999978</v>
      </c>
      <c r="D18" s="50"/>
      <c r="E18" s="51"/>
      <c r="F18" s="52">
        <f t="shared" si="1"/>
        <v>0</v>
      </c>
      <c r="G18" s="50">
        <v>1</v>
      </c>
      <c r="H18" s="51"/>
      <c r="I18" s="52">
        <f t="shared" si="2"/>
        <v>-16.3636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90"/>
      <c r="Q18" s="99"/>
      <c r="R18" s="52"/>
      <c r="S18" s="50"/>
      <c r="T18" s="53"/>
      <c r="U18" s="77">
        <f t="shared" si="0"/>
        <v>-1.7979000000000234</v>
      </c>
      <c r="W18" s="89"/>
    </row>
    <row r="19" spans="1:23" ht="12.75">
      <c r="A19" s="2">
        <v>17</v>
      </c>
      <c r="B19" s="78" t="s">
        <v>229</v>
      </c>
      <c r="C19" s="49">
        <f>'2011年8月'!U19</f>
        <v>44.53009999999999</v>
      </c>
      <c r="D19" s="50">
        <v>1</v>
      </c>
      <c r="E19" s="51"/>
      <c r="F19" s="52">
        <f t="shared" si="1"/>
        <v>-16.3889</v>
      </c>
      <c r="G19" s="50"/>
      <c r="H19" s="51"/>
      <c r="I19" s="52">
        <f t="shared" si="2"/>
        <v>0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-18.666</v>
      </c>
      <c r="P19" s="90"/>
      <c r="Q19" s="99"/>
      <c r="R19" s="52"/>
      <c r="S19" s="54"/>
      <c r="T19" s="53"/>
      <c r="U19" s="77">
        <f t="shared" si="0"/>
        <v>-7.191500000000008</v>
      </c>
      <c r="W19" s="89"/>
    </row>
    <row r="20" spans="1:23" ht="12.75">
      <c r="A20" s="2">
        <v>18</v>
      </c>
      <c r="B20" s="78" t="s">
        <v>230</v>
      </c>
      <c r="C20" s="49">
        <f>'2011年8月'!U20</f>
        <v>55.6696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-16.6667</v>
      </c>
      <c r="M20" s="50"/>
      <c r="N20" s="51"/>
      <c r="O20" s="52">
        <f t="shared" si="4"/>
        <v>0</v>
      </c>
      <c r="P20" s="90"/>
      <c r="Q20" s="99"/>
      <c r="R20" s="52"/>
      <c r="S20" s="50"/>
      <c r="T20" s="53"/>
      <c r="U20" s="77">
        <f t="shared" si="0"/>
        <v>39.002900000000004</v>
      </c>
      <c r="W20" s="89"/>
    </row>
    <row r="21" spans="1:23" ht="12.75">
      <c r="A21" s="2">
        <v>19</v>
      </c>
      <c r="B21" s="79" t="s">
        <v>231</v>
      </c>
      <c r="C21" s="55">
        <f>'2011年8月'!U21</f>
        <v>6.477499999999978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92"/>
      <c r="Q21" s="101"/>
      <c r="R21" s="58"/>
      <c r="S21" s="60"/>
      <c r="T21" s="59"/>
      <c r="U21" s="77">
        <f t="shared" si="0"/>
        <v>6.477499999999978</v>
      </c>
      <c r="W21" s="89"/>
    </row>
    <row r="22" spans="1:23" ht="12.75">
      <c r="A22" s="2">
        <v>20</v>
      </c>
      <c r="B22" s="79" t="s">
        <v>232</v>
      </c>
      <c r="C22" s="55">
        <f>'2011年8月'!U22</f>
        <v>52.97410000000002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>
        <v>2</v>
      </c>
      <c r="K22" s="57"/>
      <c r="L22" s="58">
        <f t="shared" si="3"/>
        <v>-33.3334</v>
      </c>
      <c r="M22" s="56"/>
      <c r="N22" s="57"/>
      <c r="O22" s="58">
        <f t="shared" si="4"/>
        <v>0</v>
      </c>
      <c r="P22" s="92"/>
      <c r="Q22" s="101"/>
      <c r="R22" s="58"/>
      <c r="S22" s="56"/>
      <c r="T22" s="59"/>
      <c r="U22" s="77">
        <f t="shared" si="0"/>
        <v>19.640700000000024</v>
      </c>
      <c r="W22" s="89"/>
    </row>
    <row r="23" spans="1:23" ht="12.75">
      <c r="A23" s="2">
        <v>21</v>
      </c>
      <c r="B23" s="79" t="s">
        <v>233</v>
      </c>
      <c r="C23" s="55">
        <f>'2011年8月'!U23</f>
        <v>77.2734</v>
      </c>
      <c r="D23" s="56"/>
      <c r="E23" s="57"/>
      <c r="F23" s="58">
        <f t="shared" si="1"/>
        <v>0</v>
      </c>
      <c r="G23" s="56"/>
      <c r="H23" s="57"/>
      <c r="I23" s="58">
        <f t="shared" si="2"/>
        <v>0</v>
      </c>
      <c r="J23" s="56"/>
      <c r="K23" s="57"/>
      <c r="L23" s="58">
        <f t="shared" si="3"/>
        <v>0</v>
      </c>
      <c r="M23" s="56"/>
      <c r="N23" s="57"/>
      <c r="O23" s="58">
        <f t="shared" si="4"/>
        <v>0</v>
      </c>
      <c r="P23" s="92"/>
      <c r="Q23" s="101"/>
      <c r="R23" s="58"/>
      <c r="S23" s="60"/>
      <c r="T23" s="59"/>
      <c r="U23" s="77">
        <f t="shared" si="0"/>
        <v>77.2734</v>
      </c>
      <c r="W23" s="89"/>
    </row>
    <row r="24" spans="1:23" ht="12.75">
      <c r="A24" s="2">
        <v>22</v>
      </c>
      <c r="B24" s="82" t="s">
        <v>234</v>
      </c>
      <c r="C24" s="67">
        <f>'2011年8月'!U24</f>
        <v>66.94519999999999</v>
      </c>
      <c r="D24" s="68">
        <v>1</v>
      </c>
      <c r="E24" s="69"/>
      <c r="F24" s="70">
        <f t="shared" si="1"/>
        <v>-16.3889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3"/>
      <c r="Q24" s="102"/>
      <c r="R24" s="70"/>
      <c r="S24" s="68"/>
      <c r="T24" s="71"/>
      <c r="U24" s="77">
        <f t="shared" si="0"/>
        <v>50.556299999999986</v>
      </c>
      <c r="W24" s="89"/>
    </row>
    <row r="25" spans="1:23" ht="12.75">
      <c r="A25" s="2">
        <v>23</v>
      </c>
      <c r="B25" s="82" t="s">
        <v>235</v>
      </c>
      <c r="C25" s="67">
        <f>'2011年8月'!U25</f>
        <v>58.784400000000005</v>
      </c>
      <c r="D25" s="68">
        <v>1</v>
      </c>
      <c r="E25" s="69"/>
      <c r="F25" s="70">
        <f t="shared" si="1"/>
        <v>-16.3889</v>
      </c>
      <c r="G25" s="68">
        <v>1</v>
      </c>
      <c r="H25" s="69"/>
      <c r="I25" s="70">
        <f t="shared" si="2"/>
        <v>-16.3636</v>
      </c>
      <c r="J25" s="68"/>
      <c r="K25" s="69"/>
      <c r="L25" s="70">
        <f t="shared" si="3"/>
        <v>0</v>
      </c>
      <c r="M25" s="68">
        <v>1</v>
      </c>
      <c r="N25" s="69"/>
      <c r="O25" s="70">
        <f t="shared" si="4"/>
        <v>-18.666</v>
      </c>
      <c r="P25" s="93"/>
      <c r="Q25" s="102"/>
      <c r="R25" s="70"/>
      <c r="S25" s="68"/>
      <c r="T25" s="71"/>
      <c r="U25" s="77">
        <f t="shared" si="0"/>
        <v>7.3659000000000034</v>
      </c>
      <c r="W25" s="89"/>
    </row>
    <row r="26" spans="1:23" ht="12.75">
      <c r="A26" s="2">
        <v>24</v>
      </c>
      <c r="B26" s="82" t="s">
        <v>236</v>
      </c>
      <c r="C26" s="67">
        <f>'2011年8月'!U26</f>
        <v>28.896799999999995</v>
      </c>
      <c r="D26" s="68">
        <v>1</v>
      </c>
      <c r="E26" s="69"/>
      <c r="F26" s="70">
        <f t="shared" si="1"/>
        <v>-16.3889</v>
      </c>
      <c r="G26" s="68">
        <v>1</v>
      </c>
      <c r="H26" s="69">
        <v>100</v>
      </c>
      <c r="I26" s="70">
        <f t="shared" si="2"/>
        <v>-16.3636</v>
      </c>
      <c r="J26" s="68">
        <v>1</v>
      </c>
      <c r="K26" s="69"/>
      <c r="L26" s="70">
        <f t="shared" si="3"/>
        <v>-16.6667</v>
      </c>
      <c r="M26" s="68">
        <v>1</v>
      </c>
      <c r="N26" s="69"/>
      <c r="O26" s="70">
        <f t="shared" si="4"/>
        <v>-18.666</v>
      </c>
      <c r="P26" s="93"/>
      <c r="Q26" s="102"/>
      <c r="R26" s="70"/>
      <c r="S26" s="72"/>
      <c r="T26" s="71"/>
      <c r="U26" s="77">
        <f t="shared" si="0"/>
        <v>60.8116</v>
      </c>
      <c r="W26" s="89"/>
    </row>
    <row r="27" spans="1:23" ht="12.75">
      <c r="A27" s="2">
        <v>25</v>
      </c>
      <c r="B27" s="80" t="s">
        <v>237</v>
      </c>
      <c r="C27" s="61">
        <f>'2011年8月'!U27</f>
        <v>1.3453000000000106</v>
      </c>
      <c r="D27" s="62"/>
      <c r="E27" s="74"/>
      <c r="F27" s="64">
        <f t="shared" si="1"/>
        <v>0</v>
      </c>
      <c r="G27" s="62"/>
      <c r="H27" s="74"/>
      <c r="I27" s="64">
        <f t="shared" si="2"/>
        <v>0</v>
      </c>
      <c r="J27" s="62"/>
      <c r="K27" s="74"/>
      <c r="L27" s="64">
        <f t="shared" si="3"/>
        <v>0</v>
      </c>
      <c r="M27" s="62"/>
      <c r="N27" s="74"/>
      <c r="O27" s="64">
        <v>-1.3453</v>
      </c>
      <c r="P27" s="95"/>
      <c r="Q27" s="104"/>
      <c r="R27" s="64"/>
      <c r="S27" s="62"/>
      <c r="T27" s="66"/>
      <c r="U27" s="77">
        <f t="shared" si="0"/>
        <v>1.0658141036401503E-14</v>
      </c>
      <c r="W27" s="89"/>
    </row>
    <row r="28" spans="1:23" ht="12.75">
      <c r="A28" s="2">
        <v>26</v>
      </c>
      <c r="B28" s="80" t="s">
        <v>238</v>
      </c>
      <c r="C28" s="61">
        <f>'2011年8月'!U28</f>
        <v>-59.0689</v>
      </c>
      <c r="D28" s="65"/>
      <c r="E28" s="74"/>
      <c r="F28" s="64">
        <f t="shared" si="1"/>
        <v>0</v>
      </c>
      <c r="G28" s="65"/>
      <c r="H28" s="74"/>
      <c r="I28" s="64">
        <f t="shared" si="2"/>
        <v>0</v>
      </c>
      <c r="J28" s="65"/>
      <c r="K28" s="74"/>
      <c r="L28" s="64">
        <f t="shared" si="3"/>
        <v>0</v>
      </c>
      <c r="M28" s="65"/>
      <c r="N28" s="74"/>
      <c r="O28" s="64">
        <f t="shared" si="4"/>
        <v>0</v>
      </c>
      <c r="P28" s="97"/>
      <c r="Q28" s="106"/>
      <c r="R28" s="64"/>
      <c r="S28" s="65"/>
      <c r="T28" s="66"/>
      <c r="U28" s="77">
        <f t="shared" si="0"/>
        <v>-59.0689</v>
      </c>
      <c r="W28" s="89"/>
    </row>
    <row r="29" spans="1:23" ht="12.75">
      <c r="A29" s="2">
        <v>27</v>
      </c>
      <c r="B29" s="80"/>
      <c r="C29" s="61">
        <f>'2011年8月'!U29</f>
        <v>0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5"/>
      <c r="Q29" s="104"/>
      <c r="R29" s="64"/>
      <c r="S29" s="62"/>
      <c r="T29" s="66"/>
      <c r="U29" s="77">
        <f t="shared" si="0"/>
        <v>0</v>
      </c>
      <c r="W29" s="89"/>
    </row>
    <row r="30" spans="1:23" ht="12.75">
      <c r="A30" s="2">
        <v>28</v>
      </c>
      <c r="B30" s="81" t="s">
        <v>239</v>
      </c>
      <c r="C30" s="43">
        <f>'2011年8月'!U30</f>
        <v>-23.6565</v>
      </c>
      <c r="D30" s="48"/>
      <c r="E30" s="75"/>
      <c r="F30" s="46">
        <f t="shared" si="1"/>
        <v>0</v>
      </c>
      <c r="G30" s="48"/>
      <c r="H30" s="75"/>
      <c r="I30" s="46">
        <f t="shared" si="2"/>
        <v>0</v>
      </c>
      <c r="J30" s="48"/>
      <c r="K30" s="75"/>
      <c r="L30" s="46">
        <f t="shared" si="3"/>
        <v>0</v>
      </c>
      <c r="M30" s="48"/>
      <c r="N30" s="75"/>
      <c r="O30" s="46">
        <f t="shared" si="4"/>
        <v>0</v>
      </c>
      <c r="P30" s="98"/>
      <c r="Q30" s="107"/>
      <c r="R30" s="46"/>
      <c r="S30" s="48"/>
      <c r="T30" s="47"/>
      <c r="U30" s="77">
        <f t="shared" si="0"/>
        <v>-23.6565</v>
      </c>
      <c r="V30" s="28"/>
      <c r="W30" s="89"/>
    </row>
    <row r="31" spans="1:23" ht="12.75">
      <c r="A31" s="2">
        <v>29</v>
      </c>
      <c r="B31" s="81"/>
      <c r="C31" s="43">
        <f>'2011年8月'!U31</f>
        <v>0</v>
      </c>
      <c r="D31" s="44"/>
      <c r="E31" s="75"/>
      <c r="F31" s="46">
        <f t="shared" si="1"/>
        <v>0</v>
      </c>
      <c r="G31" s="44"/>
      <c r="H31" s="75"/>
      <c r="I31" s="46">
        <f t="shared" si="2"/>
        <v>0</v>
      </c>
      <c r="J31" s="44"/>
      <c r="K31" s="75"/>
      <c r="L31" s="46">
        <f t="shared" si="3"/>
        <v>0</v>
      </c>
      <c r="M31" s="44"/>
      <c r="N31" s="75"/>
      <c r="O31" s="46">
        <f t="shared" si="4"/>
        <v>0</v>
      </c>
      <c r="P31" s="96"/>
      <c r="Q31" s="105"/>
      <c r="R31" s="46"/>
      <c r="S31" s="44"/>
      <c r="T31" s="47"/>
      <c r="U31" s="77">
        <f t="shared" si="0"/>
        <v>0</v>
      </c>
      <c r="W31" s="89"/>
    </row>
    <row r="32" spans="1:23" ht="12.75">
      <c r="A32" s="2">
        <v>30</v>
      </c>
      <c r="B32" s="81" t="s">
        <v>240</v>
      </c>
      <c r="C32" s="43">
        <f>'2011年8月'!U32</f>
        <v>18.050800000000002</v>
      </c>
      <c r="D32" s="48"/>
      <c r="E32" s="75"/>
      <c r="F32" s="46">
        <f t="shared" si="1"/>
        <v>0</v>
      </c>
      <c r="G32" s="48"/>
      <c r="H32" s="75"/>
      <c r="I32" s="46">
        <f t="shared" si="2"/>
        <v>0</v>
      </c>
      <c r="J32" s="48"/>
      <c r="K32" s="75"/>
      <c r="L32" s="46">
        <f t="shared" si="3"/>
        <v>0</v>
      </c>
      <c r="M32" s="48"/>
      <c r="N32" s="75"/>
      <c r="O32" s="46">
        <f t="shared" si="4"/>
        <v>0</v>
      </c>
      <c r="P32" s="98"/>
      <c r="Q32" s="107"/>
      <c r="R32" s="46"/>
      <c r="S32" s="48"/>
      <c r="T32" s="47"/>
      <c r="U32" s="77">
        <f t="shared" si="0"/>
        <v>18.050800000000002</v>
      </c>
      <c r="W32" s="89"/>
    </row>
    <row r="33" spans="1:23" ht="12.75">
      <c r="A33" s="2">
        <v>31</v>
      </c>
      <c r="B33" s="78" t="s">
        <v>241</v>
      </c>
      <c r="C33" s="49">
        <f>'2011年8月'!U33</f>
        <v>95.62789999999998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-18.666</v>
      </c>
      <c r="P33" s="90"/>
      <c r="Q33" s="99"/>
      <c r="R33" s="52"/>
      <c r="S33" s="50"/>
      <c r="T33" s="53"/>
      <c r="U33" s="77">
        <f t="shared" si="0"/>
        <v>76.96189999999999</v>
      </c>
      <c r="W33" s="89"/>
    </row>
    <row r="34" spans="1:23" ht="12.75">
      <c r="A34" s="2">
        <v>32</v>
      </c>
      <c r="B34" s="78" t="s">
        <v>242</v>
      </c>
      <c r="C34" s="49">
        <f>'2011年8月'!U34</f>
        <v>82.21449999999993</v>
      </c>
      <c r="D34" s="50">
        <v>1</v>
      </c>
      <c r="E34" s="51">
        <v>200</v>
      </c>
      <c r="F34" s="52">
        <f t="shared" si="1"/>
        <v>-16.3889</v>
      </c>
      <c r="G34" s="88">
        <v>1</v>
      </c>
      <c r="H34" s="51"/>
      <c r="I34" s="52">
        <f t="shared" si="2"/>
        <v>-16.3636</v>
      </c>
      <c r="J34" s="88">
        <v>1</v>
      </c>
      <c r="K34" s="51"/>
      <c r="L34" s="52">
        <f t="shared" si="3"/>
        <v>-16.6667</v>
      </c>
      <c r="M34" s="50">
        <v>1</v>
      </c>
      <c r="N34" s="51"/>
      <c r="O34" s="52">
        <f t="shared" si="4"/>
        <v>-18.666</v>
      </c>
      <c r="P34" s="90"/>
      <c r="Q34" s="99"/>
      <c r="R34" s="52"/>
      <c r="S34" s="54"/>
      <c r="T34" s="53"/>
      <c r="U34" s="77">
        <f t="shared" si="0"/>
        <v>214.12929999999997</v>
      </c>
      <c r="W34" s="89"/>
    </row>
    <row r="35" spans="1:23" ht="12.75">
      <c r="A35" s="2">
        <v>33</v>
      </c>
      <c r="B35" s="78" t="s">
        <v>243</v>
      </c>
      <c r="C35" s="49">
        <f>'2011年8月'!U35</f>
        <v>34.26309999999998</v>
      </c>
      <c r="D35" s="50">
        <v>1</v>
      </c>
      <c r="E35" s="51"/>
      <c r="F35" s="52">
        <f t="shared" si="1"/>
        <v>-16.3889</v>
      </c>
      <c r="G35" s="50">
        <v>1</v>
      </c>
      <c r="H35" s="51">
        <v>100</v>
      </c>
      <c r="I35" s="52">
        <f t="shared" si="2"/>
        <v>-16.3636</v>
      </c>
      <c r="J35" s="50">
        <v>1</v>
      </c>
      <c r="K35" s="51"/>
      <c r="L35" s="52">
        <f t="shared" si="3"/>
        <v>-16.6667</v>
      </c>
      <c r="M35" s="50">
        <v>1</v>
      </c>
      <c r="N35" s="51"/>
      <c r="O35" s="52">
        <f t="shared" si="4"/>
        <v>-18.666</v>
      </c>
      <c r="P35" s="90"/>
      <c r="Q35" s="99"/>
      <c r="R35" s="52"/>
      <c r="S35" s="50"/>
      <c r="T35" s="53"/>
      <c r="U35" s="77">
        <f aca="true" t="shared" si="5" ref="U35:U53">C35+E35+F35+H35+I35+K35+L35+N35+O35+T35+Q35+R35</f>
        <v>66.17789999999997</v>
      </c>
      <c r="W35" s="89"/>
    </row>
    <row r="36" spans="1:23" ht="12.75">
      <c r="A36" s="2">
        <v>34</v>
      </c>
      <c r="B36" s="79"/>
      <c r="C36" s="55">
        <f>'2011年8月'!U36</f>
        <v>0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92"/>
      <c r="Q36" s="101"/>
      <c r="R36" s="58"/>
      <c r="S36" s="60"/>
      <c r="T36" s="59"/>
      <c r="U36" s="77">
        <f t="shared" si="5"/>
        <v>0</v>
      </c>
      <c r="W36" s="89"/>
    </row>
    <row r="37" spans="1:23" ht="12.75">
      <c r="A37" s="2">
        <v>35</v>
      </c>
      <c r="B37" s="79" t="s">
        <v>244</v>
      </c>
      <c r="C37" s="55">
        <f>'2011年8月'!U37</f>
        <v>114.08719999999997</v>
      </c>
      <c r="D37" s="56">
        <v>1</v>
      </c>
      <c r="E37" s="57"/>
      <c r="F37" s="58">
        <f t="shared" si="1"/>
        <v>-16.3889</v>
      </c>
      <c r="G37" s="56">
        <v>1</v>
      </c>
      <c r="H37" s="57"/>
      <c r="I37" s="58">
        <f t="shared" si="2"/>
        <v>-16.3636</v>
      </c>
      <c r="J37" s="56">
        <v>1</v>
      </c>
      <c r="K37" s="57"/>
      <c r="L37" s="58">
        <f t="shared" si="3"/>
        <v>-16.6667</v>
      </c>
      <c r="M37" s="56">
        <v>1</v>
      </c>
      <c r="N37" s="57"/>
      <c r="O37" s="58">
        <f t="shared" si="4"/>
        <v>-18.666</v>
      </c>
      <c r="P37" s="92"/>
      <c r="Q37" s="101"/>
      <c r="R37" s="58"/>
      <c r="S37" s="56"/>
      <c r="T37" s="59"/>
      <c r="U37" s="77">
        <f t="shared" si="5"/>
        <v>46.00199999999995</v>
      </c>
      <c r="V37" s="28"/>
      <c r="W37" s="89"/>
    </row>
    <row r="38" spans="1:23" ht="12.75">
      <c r="A38" s="2">
        <v>36</v>
      </c>
      <c r="B38" s="79" t="s">
        <v>245</v>
      </c>
      <c r="C38" s="55">
        <f>'2011年8月'!U38</f>
        <v>94.62550000000002</v>
      </c>
      <c r="D38" s="56">
        <v>1</v>
      </c>
      <c r="E38" s="57"/>
      <c r="F38" s="58">
        <f t="shared" si="1"/>
        <v>-16.3889</v>
      </c>
      <c r="G38" s="56"/>
      <c r="H38" s="57"/>
      <c r="I38" s="58">
        <f t="shared" si="2"/>
        <v>0</v>
      </c>
      <c r="J38" s="56">
        <v>1</v>
      </c>
      <c r="K38" s="57"/>
      <c r="L38" s="58">
        <f t="shared" si="3"/>
        <v>-16.6667</v>
      </c>
      <c r="M38" s="56">
        <v>1</v>
      </c>
      <c r="N38" s="57"/>
      <c r="O38" s="58">
        <f t="shared" si="4"/>
        <v>-18.666</v>
      </c>
      <c r="P38" s="92"/>
      <c r="Q38" s="101"/>
      <c r="R38" s="58"/>
      <c r="S38" s="60"/>
      <c r="T38" s="59"/>
      <c r="U38" s="77">
        <f t="shared" si="5"/>
        <v>42.90390000000001</v>
      </c>
      <c r="W38" s="89"/>
    </row>
    <row r="39" spans="1:23" ht="12.75">
      <c r="A39" s="2">
        <v>37</v>
      </c>
      <c r="B39" s="82"/>
      <c r="C39" s="67">
        <f>'2011年8月'!U39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3"/>
      <c r="Q39" s="102"/>
      <c r="R39" s="70"/>
      <c r="S39" s="68"/>
      <c r="T39" s="71"/>
      <c r="U39" s="77">
        <f t="shared" si="5"/>
        <v>0</v>
      </c>
      <c r="W39" s="89"/>
    </row>
    <row r="40" spans="1:23" ht="12.75">
      <c r="A40" s="2">
        <v>38</v>
      </c>
      <c r="B40" s="82"/>
      <c r="C40" s="67">
        <f>'2011年8月'!U40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3"/>
      <c r="Q40" s="102"/>
      <c r="R40" s="70"/>
      <c r="S40" s="68"/>
      <c r="T40" s="71"/>
      <c r="U40" s="110">
        <f t="shared" si="5"/>
        <v>0</v>
      </c>
      <c r="W40" s="89"/>
    </row>
    <row r="41" spans="1:23" ht="12.75">
      <c r="A41" s="2">
        <v>39</v>
      </c>
      <c r="B41" s="82"/>
      <c r="C41" s="67">
        <f>'2011年8月'!U41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3"/>
      <c r="Q41" s="102"/>
      <c r="R41" s="70"/>
      <c r="S41" s="68"/>
      <c r="T41" s="71"/>
      <c r="U41" s="77">
        <f t="shared" si="5"/>
        <v>0</v>
      </c>
      <c r="W41" s="89"/>
    </row>
    <row r="42" spans="1:23" ht="12.75">
      <c r="A42" s="2">
        <v>40</v>
      </c>
      <c r="B42" s="80"/>
      <c r="C42" s="61">
        <f>'2011年8月'!U42</f>
        <v>0</v>
      </c>
      <c r="D42" s="62"/>
      <c r="E42" s="74"/>
      <c r="F42" s="64">
        <f t="shared" si="1"/>
        <v>0</v>
      </c>
      <c r="G42" s="62"/>
      <c r="H42" s="74"/>
      <c r="I42" s="64">
        <f t="shared" si="2"/>
        <v>0</v>
      </c>
      <c r="J42" s="62"/>
      <c r="K42" s="74"/>
      <c r="L42" s="64">
        <f t="shared" si="3"/>
        <v>0</v>
      </c>
      <c r="M42" s="62"/>
      <c r="N42" s="74"/>
      <c r="O42" s="64">
        <f t="shared" si="4"/>
        <v>0</v>
      </c>
      <c r="P42" s="95"/>
      <c r="Q42" s="104"/>
      <c r="R42" s="64"/>
      <c r="S42" s="62"/>
      <c r="T42" s="66"/>
      <c r="U42" s="77">
        <f t="shared" si="5"/>
        <v>0</v>
      </c>
      <c r="W42" s="89"/>
    </row>
    <row r="43" spans="1:23" ht="12.75">
      <c r="A43" s="2">
        <v>41</v>
      </c>
      <c r="B43" s="80" t="s">
        <v>246</v>
      </c>
      <c r="C43" s="61">
        <f>'2011年8月'!U43</f>
        <v>-47.198</v>
      </c>
      <c r="D43" s="65">
        <v>1</v>
      </c>
      <c r="E43" s="74">
        <v>100</v>
      </c>
      <c r="F43" s="64">
        <f t="shared" si="1"/>
        <v>-16.3889</v>
      </c>
      <c r="G43" s="65"/>
      <c r="H43" s="74"/>
      <c r="I43" s="64">
        <f t="shared" si="2"/>
        <v>0</v>
      </c>
      <c r="J43" s="65"/>
      <c r="K43" s="74"/>
      <c r="L43" s="64">
        <f t="shared" si="3"/>
        <v>0</v>
      </c>
      <c r="M43" s="65">
        <v>1</v>
      </c>
      <c r="N43" s="74"/>
      <c r="O43" s="64">
        <f t="shared" si="4"/>
        <v>-18.666</v>
      </c>
      <c r="P43" s="97"/>
      <c r="Q43" s="106"/>
      <c r="R43" s="64"/>
      <c r="S43" s="65"/>
      <c r="T43" s="66"/>
      <c r="U43" s="77">
        <f t="shared" si="5"/>
        <v>17.7471</v>
      </c>
      <c r="W43" s="89"/>
    </row>
    <row r="44" spans="1:23" ht="12.75">
      <c r="A44" s="2">
        <v>42</v>
      </c>
      <c r="B44" s="80" t="s">
        <v>247</v>
      </c>
      <c r="C44" s="61">
        <f>'2011年8月'!U44</f>
        <v>15.60479999999998</v>
      </c>
      <c r="D44" s="65">
        <v>1</v>
      </c>
      <c r="E44" s="74">
        <v>100</v>
      </c>
      <c r="F44" s="64">
        <f t="shared" si="1"/>
        <v>-16.3889</v>
      </c>
      <c r="G44" s="65">
        <v>1</v>
      </c>
      <c r="H44" s="74"/>
      <c r="I44" s="64">
        <f t="shared" si="2"/>
        <v>-16.3636</v>
      </c>
      <c r="J44" s="65">
        <v>1</v>
      </c>
      <c r="K44" s="74"/>
      <c r="L44" s="64">
        <f t="shared" si="3"/>
        <v>-16.6667</v>
      </c>
      <c r="M44" s="65">
        <v>1</v>
      </c>
      <c r="N44" s="74"/>
      <c r="O44" s="64">
        <f t="shared" si="4"/>
        <v>-18.666</v>
      </c>
      <c r="P44" s="97"/>
      <c r="Q44" s="106"/>
      <c r="R44" s="64"/>
      <c r="S44" s="65"/>
      <c r="T44" s="66"/>
      <c r="U44" s="77">
        <f t="shared" si="5"/>
        <v>47.51959999999997</v>
      </c>
      <c r="W44" s="89"/>
    </row>
    <row r="45" spans="1:23" ht="12.75">
      <c r="A45" s="2">
        <v>43</v>
      </c>
      <c r="B45" s="81"/>
      <c r="C45" s="43">
        <f>'2011年8月'!U45</f>
        <v>0</v>
      </c>
      <c r="D45" s="48"/>
      <c r="E45" s="75"/>
      <c r="F45" s="46">
        <f t="shared" si="1"/>
        <v>0</v>
      </c>
      <c r="G45" s="48"/>
      <c r="H45" s="75"/>
      <c r="I45" s="46">
        <f t="shared" si="2"/>
        <v>0</v>
      </c>
      <c r="J45" s="48"/>
      <c r="K45" s="75"/>
      <c r="L45" s="46">
        <f t="shared" si="3"/>
        <v>0</v>
      </c>
      <c r="M45" s="48"/>
      <c r="N45" s="75"/>
      <c r="O45" s="46">
        <f t="shared" si="4"/>
        <v>0</v>
      </c>
      <c r="P45" s="98"/>
      <c r="Q45" s="107"/>
      <c r="R45" s="46"/>
      <c r="S45" s="48"/>
      <c r="T45" s="47"/>
      <c r="U45" s="77">
        <f t="shared" si="5"/>
        <v>0</v>
      </c>
      <c r="W45" s="89"/>
    </row>
    <row r="46" spans="1:23" ht="12.75">
      <c r="A46" s="2">
        <v>44</v>
      </c>
      <c r="B46" s="84">
        <v>9631</v>
      </c>
      <c r="C46" s="43">
        <f>'2011年8月'!U46</f>
        <v>-12.503700000000004</v>
      </c>
      <c r="D46" s="44"/>
      <c r="E46" s="75"/>
      <c r="F46" s="46">
        <f t="shared" si="1"/>
        <v>0</v>
      </c>
      <c r="G46" s="44"/>
      <c r="H46" s="75"/>
      <c r="I46" s="46">
        <f t="shared" si="2"/>
        <v>0</v>
      </c>
      <c r="J46" s="44"/>
      <c r="K46" s="75"/>
      <c r="L46" s="46">
        <f t="shared" si="3"/>
        <v>0</v>
      </c>
      <c r="M46" s="44"/>
      <c r="N46" s="75"/>
      <c r="O46" s="46">
        <f t="shared" si="4"/>
        <v>0</v>
      </c>
      <c r="P46" s="96"/>
      <c r="Q46" s="105"/>
      <c r="R46" s="46"/>
      <c r="S46" s="44"/>
      <c r="T46" s="47"/>
      <c r="U46" s="77">
        <f t="shared" si="5"/>
        <v>-12.503700000000004</v>
      </c>
      <c r="W46" s="89"/>
    </row>
    <row r="47" spans="1:23" ht="12.75">
      <c r="A47" s="2">
        <v>45</v>
      </c>
      <c r="B47" s="81" t="s">
        <v>248</v>
      </c>
      <c r="C47" s="43">
        <f>'2011年8月'!U47</f>
        <v>89.76599999999999</v>
      </c>
      <c r="D47" s="48">
        <v>1</v>
      </c>
      <c r="E47" s="75"/>
      <c r="F47" s="46">
        <f t="shared" si="1"/>
        <v>-16.3889</v>
      </c>
      <c r="G47" s="48">
        <v>1</v>
      </c>
      <c r="H47" s="75"/>
      <c r="I47" s="46">
        <f t="shared" si="2"/>
        <v>-16.3636</v>
      </c>
      <c r="J47" s="48">
        <v>1</v>
      </c>
      <c r="K47" s="75"/>
      <c r="L47" s="46">
        <f t="shared" si="3"/>
        <v>-16.6667</v>
      </c>
      <c r="M47" s="48">
        <v>1</v>
      </c>
      <c r="N47" s="75"/>
      <c r="O47" s="46">
        <f t="shared" si="4"/>
        <v>-18.666</v>
      </c>
      <c r="P47" s="98"/>
      <c r="Q47" s="107"/>
      <c r="R47" s="46"/>
      <c r="S47" s="48"/>
      <c r="T47" s="47"/>
      <c r="U47" s="77">
        <f t="shared" si="5"/>
        <v>21.68079999999998</v>
      </c>
      <c r="W47" s="89"/>
    </row>
    <row r="48" spans="1:23" ht="12.75">
      <c r="A48" s="2">
        <v>46</v>
      </c>
      <c r="B48" s="78"/>
      <c r="C48" s="49">
        <f>'2011年8月'!U48</f>
        <v>0</v>
      </c>
      <c r="D48" s="50"/>
      <c r="E48" s="51"/>
      <c r="F48" s="52">
        <f t="shared" si="1"/>
        <v>0</v>
      </c>
      <c r="G48" s="50"/>
      <c r="H48" s="51"/>
      <c r="I48" s="52">
        <f t="shared" si="2"/>
        <v>0</v>
      </c>
      <c r="J48" s="50"/>
      <c r="K48" s="51"/>
      <c r="L48" s="52">
        <f t="shared" si="3"/>
        <v>0</v>
      </c>
      <c r="M48" s="50"/>
      <c r="N48" s="51"/>
      <c r="O48" s="52">
        <f t="shared" si="4"/>
        <v>0</v>
      </c>
      <c r="P48" s="90"/>
      <c r="Q48" s="108"/>
      <c r="R48" s="52"/>
      <c r="S48" s="50"/>
      <c r="T48" s="53"/>
      <c r="U48" s="77">
        <f t="shared" si="5"/>
        <v>0</v>
      </c>
      <c r="W48" s="89"/>
    </row>
    <row r="49" spans="1:23" ht="12.75">
      <c r="A49" s="2">
        <v>47</v>
      </c>
      <c r="B49" s="78"/>
      <c r="C49" s="49">
        <f>'2011年8月'!U49</f>
        <v>0</v>
      </c>
      <c r="D49" s="50"/>
      <c r="E49" s="51"/>
      <c r="F49" s="52">
        <f t="shared" si="1"/>
        <v>0</v>
      </c>
      <c r="G49" s="50"/>
      <c r="H49" s="51"/>
      <c r="I49" s="52">
        <f t="shared" si="2"/>
        <v>0</v>
      </c>
      <c r="J49" s="50"/>
      <c r="K49" s="51"/>
      <c r="L49" s="52">
        <f t="shared" si="3"/>
        <v>0</v>
      </c>
      <c r="M49" s="50"/>
      <c r="N49" s="51"/>
      <c r="O49" s="52">
        <f t="shared" si="4"/>
        <v>0</v>
      </c>
      <c r="P49" s="90"/>
      <c r="Q49" s="108"/>
      <c r="R49" s="52"/>
      <c r="S49" s="54"/>
      <c r="T49" s="53"/>
      <c r="U49" s="77">
        <f t="shared" si="5"/>
        <v>0</v>
      </c>
      <c r="W49" s="89"/>
    </row>
    <row r="50" spans="1:23" ht="12.75">
      <c r="A50" s="2">
        <v>48</v>
      </c>
      <c r="B50" s="78"/>
      <c r="C50" s="49">
        <f>'2011年8月'!U50</f>
        <v>0</v>
      </c>
      <c r="D50" s="50"/>
      <c r="E50" s="51"/>
      <c r="F50" s="52">
        <f t="shared" si="1"/>
        <v>0</v>
      </c>
      <c r="G50" s="50"/>
      <c r="H50" s="51"/>
      <c r="I50" s="52">
        <f t="shared" si="2"/>
        <v>0</v>
      </c>
      <c r="J50" s="50"/>
      <c r="K50" s="51"/>
      <c r="L50" s="52">
        <f t="shared" si="3"/>
        <v>0</v>
      </c>
      <c r="M50" s="50"/>
      <c r="N50" s="51"/>
      <c r="O50" s="52">
        <f t="shared" si="4"/>
        <v>0</v>
      </c>
      <c r="P50" s="90"/>
      <c r="Q50" s="108"/>
      <c r="R50" s="52"/>
      <c r="S50" s="50"/>
      <c r="T50" s="53"/>
      <c r="U50" s="77">
        <f t="shared" si="5"/>
        <v>0</v>
      </c>
      <c r="W50" s="89"/>
    </row>
    <row r="51" spans="1:23" ht="12.75">
      <c r="A51" s="2">
        <v>49</v>
      </c>
      <c r="B51" s="79"/>
      <c r="C51" s="55">
        <f>'2011年8月'!U51</f>
        <v>0</v>
      </c>
      <c r="D51" s="56"/>
      <c r="E51" s="73"/>
      <c r="F51" s="58">
        <f t="shared" si="1"/>
        <v>0</v>
      </c>
      <c r="G51" s="56"/>
      <c r="H51" s="73"/>
      <c r="I51" s="58">
        <f t="shared" si="2"/>
        <v>0</v>
      </c>
      <c r="J51" s="56"/>
      <c r="K51" s="73"/>
      <c r="L51" s="58">
        <f t="shared" si="3"/>
        <v>0</v>
      </c>
      <c r="M51" s="56"/>
      <c r="N51" s="73"/>
      <c r="O51" s="58">
        <f t="shared" si="4"/>
        <v>0</v>
      </c>
      <c r="P51" s="56"/>
      <c r="Q51" s="73"/>
      <c r="R51" s="58"/>
      <c r="S51" s="60"/>
      <c r="T51" s="59"/>
      <c r="U51" s="77">
        <f t="shared" si="5"/>
        <v>0</v>
      </c>
      <c r="W51" s="89"/>
    </row>
    <row r="52" spans="1:23" ht="12.75">
      <c r="A52" s="2">
        <v>50</v>
      </c>
      <c r="B52" s="79" t="s">
        <v>249</v>
      </c>
      <c r="C52" s="55">
        <f>'2011年8月'!U52</f>
        <v>8.163099999999995</v>
      </c>
      <c r="D52" s="60">
        <v>1</v>
      </c>
      <c r="E52" s="73"/>
      <c r="F52" s="58">
        <f>-16.3889*D52-5</f>
        <v>-21.3889</v>
      </c>
      <c r="G52" s="60"/>
      <c r="H52" s="73"/>
      <c r="I52" s="58">
        <f t="shared" si="2"/>
        <v>0</v>
      </c>
      <c r="J52" s="60">
        <v>2</v>
      </c>
      <c r="K52" s="73"/>
      <c r="L52" s="58">
        <f t="shared" si="3"/>
        <v>-33.3334</v>
      </c>
      <c r="M52" s="60">
        <v>1</v>
      </c>
      <c r="N52" s="73"/>
      <c r="O52" s="58">
        <f t="shared" si="4"/>
        <v>-18.666</v>
      </c>
      <c r="P52" s="60"/>
      <c r="Q52" s="73"/>
      <c r="R52" s="58"/>
      <c r="S52" s="56"/>
      <c r="T52" s="59"/>
      <c r="U52" s="77">
        <f t="shared" si="5"/>
        <v>-65.2252</v>
      </c>
      <c r="W52" s="89"/>
    </row>
    <row r="53" spans="1:23" ht="12.75">
      <c r="A53" s="2">
        <v>51</v>
      </c>
      <c r="B53" s="87"/>
      <c r="C53" s="55">
        <f>'2011年8月'!U53</f>
        <v>0</v>
      </c>
      <c r="D53" s="56"/>
      <c r="E53" s="73"/>
      <c r="F53" s="58">
        <f t="shared" si="1"/>
        <v>0</v>
      </c>
      <c r="G53" s="56"/>
      <c r="H53" s="73"/>
      <c r="I53" s="58">
        <f t="shared" si="2"/>
        <v>0</v>
      </c>
      <c r="J53" s="56"/>
      <c r="K53" s="73"/>
      <c r="L53" s="58">
        <f t="shared" si="3"/>
        <v>0</v>
      </c>
      <c r="M53" s="56"/>
      <c r="N53" s="73"/>
      <c r="O53" s="58">
        <f t="shared" si="4"/>
        <v>0</v>
      </c>
      <c r="P53" s="56"/>
      <c r="Q53" s="73"/>
      <c r="R53" s="58"/>
      <c r="S53" s="56"/>
      <c r="T53" s="59"/>
      <c r="U53" s="77">
        <f t="shared" si="5"/>
        <v>0</v>
      </c>
      <c r="W53" s="89"/>
    </row>
    <row r="54" spans="1:21" ht="13.5" customHeight="1" thickBot="1">
      <c r="A54" s="3"/>
      <c r="B54" s="4"/>
      <c r="C54" s="25">
        <v>0</v>
      </c>
      <c r="D54" s="18"/>
      <c r="E54" s="5"/>
      <c r="F54" s="6"/>
      <c r="G54" s="18"/>
      <c r="H54" s="5"/>
      <c r="I54" s="6"/>
      <c r="J54" s="18"/>
      <c r="K54" s="5"/>
      <c r="L54" s="6"/>
      <c r="M54" s="18"/>
      <c r="N54" s="5"/>
      <c r="O54" s="6"/>
      <c r="P54" s="18"/>
      <c r="Q54" s="5"/>
      <c r="R54" s="6"/>
      <c r="S54" s="18"/>
      <c r="T54" s="6"/>
      <c r="U54" s="26"/>
    </row>
    <row r="55" spans="1:21" ht="13.5" thickTop="1">
      <c r="A55" s="1" t="s">
        <v>11</v>
      </c>
      <c r="B55" s="20">
        <f>COUNTA(B3:B54)</f>
        <v>36</v>
      </c>
      <c r="D55" s="1">
        <f>SUM(D3:D53)</f>
        <v>18</v>
      </c>
      <c r="F55" s="1">
        <f>E66/D55</f>
        <v>16.38888888888889</v>
      </c>
      <c r="G55" s="1">
        <f>SUM(G3:G53)</f>
        <v>11</v>
      </c>
      <c r="I55" s="1">
        <f>H66/G55</f>
        <v>16.363636363636363</v>
      </c>
      <c r="J55" s="1">
        <f>SUM(J3:J53)</f>
        <v>18</v>
      </c>
      <c r="L55" s="1">
        <f>K66/J55</f>
        <v>16.666666666666668</v>
      </c>
      <c r="M55" s="1">
        <f>SUM(M3:M53)</f>
        <v>16</v>
      </c>
      <c r="O55" s="1">
        <f>N66/M55</f>
        <v>18.75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27">
        <f>SUM(T3:T53)</f>
        <v>0</v>
      </c>
      <c r="U55" s="23"/>
    </row>
    <row r="56" spans="4:18" ht="12.75">
      <c r="D56" s="33" t="s">
        <v>250</v>
      </c>
      <c r="F56" s="34" t="s">
        <v>251</v>
      </c>
      <c r="G56" s="33" t="s">
        <v>250</v>
      </c>
      <c r="I56" s="34" t="s">
        <v>251</v>
      </c>
      <c r="J56" s="33" t="s">
        <v>250</v>
      </c>
      <c r="L56" s="34" t="s">
        <v>251</v>
      </c>
      <c r="M56" s="33" t="s">
        <v>250</v>
      </c>
      <c r="O56" s="34" t="s">
        <v>251</v>
      </c>
      <c r="P56" s="33" t="s">
        <v>250</v>
      </c>
      <c r="R56" s="34" t="s">
        <v>251</v>
      </c>
    </row>
    <row r="57" spans="5:21" ht="12.75">
      <c r="E57" s="28" t="s">
        <v>252</v>
      </c>
      <c r="F57" s="1">
        <f>SUM(F3:F53)</f>
        <v>-300.0002</v>
      </c>
      <c r="H57" s="28" t="s">
        <v>252</v>
      </c>
      <c r="I57" s="1">
        <f>SUM(I3:I53)</f>
        <v>-179.9996</v>
      </c>
      <c r="K57" s="28" t="s">
        <v>252</v>
      </c>
      <c r="L57" s="1">
        <f>SUM(L3:L53)</f>
        <v>-300.0005999999999</v>
      </c>
      <c r="N57" s="28" t="s">
        <v>252</v>
      </c>
      <c r="O57" s="1">
        <f>SUM(O3:O53)</f>
        <v>-300.0013</v>
      </c>
      <c r="Q57" s="28" t="s">
        <v>252</v>
      </c>
      <c r="R57" s="1">
        <f>SUM(R3:R53)</f>
        <v>0</v>
      </c>
      <c r="U57" s="19"/>
    </row>
    <row r="58" spans="2:21" ht="12.75">
      <c r="B58" s="29" t="s">
        <v>253</v>
      </c>
      <c r="C58" s="27">
        <f>SUM(C3:C53)</f>
        <v>1400.0048999999997</v>
      </c>
      <c r="E58" s="29"/>
      <c r="H58" s="29"/>
      <c r="K58" s="29"/>
      <c r="N58" s="29"/>
      <c r="Q58" s="29"/>
      <c r="U58" s="19"/>
    </row>
    <row r="59" spans="19:23" ht="12.75">
      <c r="S59" s="136" t="s">
        <v>8</v>
      </c>
      <c r="T59" s="136"/>
      <c r="U59" s="41">
        <f>SUM(U3:U53)</f>
        <v>1220.0031999999997</v>
      </c>
      <c r="W59" s="89">
        <f>U59</f>
        <v>1220.0031999999997</v>
      </c>
    </row>
    <row r="60" spans="4:20" ht="12.75" customHeight="1">
      <c r="D60" s="123" t="s">
        <v>259</v>
      </c>
      <c r="E60" s="124"/>
      <c r="F60" s="125"/>
      <c r="G60" s="123" t="s">
        <v>261</v>
      </c>
      <c r="H60" s="124"/>
      <c r="I60" s="125"/>
      <c r="J60" s="123" t="s">
        <v>262</v>
      </c>
      <c r="K60" s="124"/>
      <c r="L60" s="125"/>
      <c r="M60" s="123" t="s">
        <v>264</v>
      </c>
      <c r="N60" s="124"/>
      <c r="O60" s="125"/>
      <c r="P60" s="123" t="s">
        <v>265</v>
      </c>
      <c r="Q60" s="124"/>
      <c r="R60" s="125"/>
      <c r="S60" s="137"/>
      <c r="T60" s="137"/>
    </row>
    <row r="61" spans="4:20" ht="12.75">
      <c r="D61" s="126"/>
      <c r="E61" s="127"/>
      <c r="F61" s="128"/>
      <c r="G61" s="126"/>
      <c r="H61" s="127"/>
      <c r="I61" s="128"/>
      <c r="J61" s="126"/>
      <c r="K61" s="127"/>
      <c r="L61" s="128"/>
      <c r="M61" s="126"/>
      <c r="N61" s="127"/>
      <c r="O61" s="128"/>
      <c r="P61" s="126"/>
      <c r="Q61" s="127"/>
      <c r="R61" s="128"/>
      <c r="S61" s="137"/>
      <c r="T61" s="137"/>
    </row>
    <row r="62" spans="4:20" ht="12.75">
      <c r="D62" s="126"/>
      <c r="E62" s="127"/>
      <c r="F62" s="128"/>
      <c r="G62" s="126"/>
      <c r="H62" s="127"/>
      <c r="I62" s="128"/>
      <c r="J62" s="126"/>
      <c r="K62" s="127"/>
      <c r="L62" s="128"/>
      <c r="M62" s="126"/>
      <c r="N62" s="127"/>
      <c r="O62" s="128"/>
      <c r="P62" s="126"/>
      <c r="Q62" s="127"/>
      <c r="R62" s="128"/>
      <c r="S62" s="137"/>
      <c r="T62" s="137"/>
    </row>
    <row r="63" spans="4:20" ht="12.75">
      <c r="D63" s="126"/>
      <c r="E63" s="127"/>
      <c r="F63" s="128"/>
      <c r="G63" s="126"/>
      <c r="H63" s="127"/>
      <c r="I63" s="128"/>
      <c r="J63" s="126"/>
      <c r="K63" s="127"/>
      <c r="L63" s="128"/>
      <c r="M63" s="126"/>
      <c r="N63" s="127"/>
      <c r="O63" s="128"/>
      <c r="P63" s="126"/>
      <c r="Q63" s="127"/>
      <c r="R63" s="128"/>
      <c r="S63" s="137"/>
      <c r="T63" s="137"/>
    </row>
    <row r="64" spans="4:20" ht="12.75">
      <c r="D64" s="126"/>
      <c r="E64" s="127"/>
      <c r="F64" s="128"/>
      <c r="G64" s="126"/>
      <c r="H64" s="127"/>
      <c r="I64" s="128"/>
      <c r="J64" s="126"/>
      <c r="K64" s="127"/>
      <c r="L64" s="128"/>
      <c r="M64" s="126"/>
      <c r="N64" s="127"/>
      <c r="O64" s="128"/>
      <c r="P64" s="126"/>
      <c r="Q64" s="127"/>
      <c r="R64" s="128"/>
      <c r="S64" s="137"/>
      <c r="T64" s="137"/>
    </row>
    <row r="65" spans="4:18" ht="12.75">
      <c r="D65" s="35"/>
      <c r="E65" s="36"/>
      <c r="F65" s="37"/>
      <c r="G65" s="35"/>
      <c r="H65" s="36"/>
      <c r="I65" s="37"/>
      <c r="J65" s="35"/>
      <c r="K65" s="36"/>
      <c r="L65" s="37"/>
      <c r="M65" s="35"/>
      <c r="N65" s="36"/>
      <c r="O65" s="37"/>
      <c r="P65" s="35"/>
      <c r="Q65" s="36"/>
      <c r="R65" s="37"/>
    </row>
    <row r="66" spans="4:18" ht="12.75">
      <c r="D66" s="38" t="s">
        <v>254</v>
      </c>
      <c r="E66" s="36">
        <f>E68-E84-E93</f>
        <v>295</v>
      </c>
      <c r="F66" s="37"/>
      <c r="G66" s="38" t="s">
        <v>254</v>
      </c>
      <c r="H66" s="36">
        <f>H68-H84-H93</f>
        <v>180</v>
      </c>
      <c r="I66" s="37"/>
      <c r="J66" s="38" t="s">
        <v>254</v>
      </c>
      <c r="K66" s="36">
        <f>K68-K84-K93</f>
        <v>300</v>
      </c>
      <c r="L66" s="37"/>
      <c r="M66" s="38" t="s">
        <v>254</v>
      </c>
      <c r="N66" s="36">
        <f>N68-N84-N93</f>
        <v>300</v>
      </c>
      <c r="O66" s="37"/>
      <c r="P66" s="38" t="s">
        <v>254</v>
      </c>
      <c r="Q66" s="36">
        <f>Q68-Q84-Q93</f>
        <v>300</v>
      </c>
      <c r="R66" s="37"/>
    </row>
    <row r="67" spans="4:18" ht="12.75">
      <c r="D67" s="38"/>
      <c r="E67" s="36"/>
      <c r="F67" s="37"/>
      <c r="G67" s="38"/>
      <c r="H67" s="36"/>
      <c r="I67" s="37"/>
      <c r="J67" s="38"/>
      <c r="K67" s="36"/>
      <c r="L67" s="37"/>
      <c r="M67" s="38"/>
      <c r="N67" s="36"/>
      <c r="O67" s="37"/>
      <c r="P67" s="38"/>
      <c r="Q67" s="36"/>
      <c r="R67" s="37"/>
    </row>
    <row r="68" spans="4:18" ht="12.75">
      <c r="D68" s="85" t="s">
        <v>255</v>
      </c>
      <c r="E68" s="39">
        <v>300</v>
      </c>
      <c r="F68" s="40"/>
      <c r="G68" s="85" t="s">
        <v>255</v>
      </c>
      <c r="H68" s="39">
        <v>300</v>
      </c>
      <c r="I68" s="40"/>
      <c r="J68" s="85" t="s">
        <v>255</v>
      </c>
      <c r="K68" s="39">
        <v>300</v>
      </c>
      <c r="L68" s="40"/>
      <c r="M68" s="85" t="s">
        <v>255</v>
      </c>
      <c r="N68" s="39">
        <v>300</v>
      </c>
      <c r="O68" s="40"/>
      <c r="P68" s="85" t="s">
        <v>255</v>
      </c>
      <c r="Q68" s="39">
        <v>300</v>
      </c>
      <c r="R68" s="40"/>
    </row>
    <row r="69" spans="4:18" ht="12.7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4:18" ht="12.75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4:18" ht="12.75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4:16" ht="12.75">
      <c r="D72" s="28"/>
      <c r="G72" s="28"/>
      <c r="J72" s="139"/>
      <c r="K72" s="139"/>
      <c r="L72" s="139"/>
      <c r="M72" s="28"/>
      <c r="P72" s="28"/>
    </row>
    <row r="74" spans="4:18" ht="12.75" customHeight="1"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4:18" ht="16.5" customHeight="1"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4:18" ht="10.5" customHeight="1"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4:18" ht="14.25" customHeight="1">
      <c r="D77" s="129"/>
      <c r="E77" s="129"/>
      <c r="F77" s="129"/>
      <c r="G77" s="129" t="s">
        <v>260</v>
      </c>
      <c r="H77" s="129"/>
      <c r="I77" s="129"/>
      <c r="J77" s="129"/>
      <c r="K77" s="129"/>
      <c r="L77" s="129"/>
      <c r="M77" s="129" t="s">
        <v>266</v>
      </c>
      <c r="N77" s="129"/>
      <c r="O77" s="129"/>
      <c r="P77" s="129"/>
      <c r="Q77" s="129"/>
      <c r="R77" s="129"/>
    </row>
    <row r="78" spans="4:18" ht="12.75"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4:18" ht="24.75" customHeight="1"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4:17" ht="12.75">
      <c r="D80" s="130" t="s">
        <v>256</v>
      </c>
      <c r="E80" s="131"/>
      <c r="G80" s="130" t="s">
        <v>256</v>
      </c>
      <c r="H80" s="131"/>
      <c r="J80" s="130" t="s">
        <v>256</v>
      </c>
      <c r="K80" s="131"/>
      <c r="M80" s="130" t="s">
        <v>256</v>
      </c>
      <c r="N80" s="131"/>
      <c r="P80" s="130" t="s">
        <v>256</v>
      </c>
      <c r="Q80" s="131"/>
    </row>
    <row r="81" spans="4:16" ht="12.75" customHeight="1">
      <c r="D81" s="28"/>
      <c r="G81" s="28"/>
      <c r="J81" s="28"/>
      <c r="M81" s="28"/>
      <c r="N81" s="28"/>
      <c r="P81" s="28"/>
    </row>
    <row r="82" spans="4:16" ht="12.75" customHeight="1">
      <c r="D82" s="83"/>
      <c r="G82" s="28"/>
      <c r="J82" s="28"/>
      <c r="M82" s="28"/>
      <c r="N82" s="28"/>
      <c r="P82" s="28"/>
    </row>
    <row r="83" spans="4:16" ht="12.75">
      <c r="D83" s="28"/>
      <c r="G83" s="28"/>
      <c r="J83" s="28"/>
      <c r="M83" s="28"/>
      <c r="N83" s="28"/>
      <c r="P83" s="28"/>
    </row>
    <row r="84" spans="5:17" ht="12.75">
      <c r="E84" s="28"/>
      <c r="H84" s="28"/>
      <c r="J84" s="28"/>
      <c r="K84" s="122"/>
      <c r="N84" s="28"/>
      <c r="Q84" s="28"/>
    </row>
    <row r="85" spans="5:17" ht="12.75">
      <c r="E85" s="28"/>
      <c r="H85" s="28"/>
      <c r="K85" s="28"/>
      <c r="N85" s="28"/>
      <c r="Q85" s="28"/>
    </row>
    <row r="87" spans="4:17" ht="12.75" customHeight="1">
      <c r="D87" s="130" t="s">
        <v>257</v>
      </c>
      <c r="E87" s="131"/>
      <c r="G87" s="130" t="s">
        <v>257</v>
      </c>
      <c r="H87" s="131"/>
      <c r="J87" s="130" t="s">
        <v>257</v>
      </c>
      <c r="K87" s="131"/>
      <c r="M87" s="130" t="s">
        <v>257</v>
      </c>
      <c r="N87" s="131"/>
      <c r="P87" s="130" t="s">
        <v>257</v>
      </c>
      <c r="Q87" s="131"/>
    </row>
    <row r="88" spans="4:16" ht="12.75">
      <c r="D88" s="28"/>
      <c r="G88" s="28"/>
      <c r="J88" s="28"/>
      <c r="M88" s="28"/>
      <c r="P88" s="28"/>
    </row>
    <row r="89" spans="4:16" ht="12.75">
      <c r="D89" s="109" t="s">
        <v>104</v>
      </c>
      <c r="E89" s="1">
        <v>5</v>
      </c>
      <c r="G89" s="109"/>
      <c r="J89" s="109"/>
      <c r="M89" s="109"/>
      <c r="P89" s="109"/>
    </row>
    <row r="93" spans="5:8" ht="12.75">
      <c r="E93" s="1">
        <f>SUM(E89:E92)</f>
        <v>5</v>
      </c>
      <c r="G93" s="28" t="s">
        <v>263</v>
      </c>
      <c r="H93" s="1">
        <v>120</v>
      </c>
    </row>
    <row r="95" spans="4:18" ht="12.75" customHeight="1">
      <c r="D95" s="138" t="s">
        <v>258</v>
      </c>
      <c r="E95" s="138"/>
      <c r="F95" s="138"/>
      <c r="G95" s="138" t="s">
        <v>258</v>
      </c>
      <c r="H95" s="138"/>
      <c r="I95" s="138"/>
      <c r="J95" s="138" t="s">
        <v>258</v>
      </c>
      <c r="K95" s="138"/>
      <c r="L95" s="138"/>
      <c r="M95" s="138" t="s">
        <v>258</v>
      </c>
      <c r="N95" s="138"/>
      <c r="O95" s="138"/>
      <c r="P95" s="138" t="s">
        <v>258</v>
      </c>
      <c r="Q95" s="138"/>
      <c r="R95" s="138"/>
    </row>
    <row r="96" spans="4:18" ht="12.75"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</row>
    <row r="97" spans="4:18" ht="12.75"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</row>
    <row r="98" spans="4:18" ht="12.75">
      <c r="D98" s="83"/>
      <c r="E98" s="28"/>
      <c r="F98" s="42"/>
      <c r="G98" s="83"/>
      <c r="H98" s="28"/>
      <c r="I98" s="42"/>
      <c r="J98" s="83"/>
      <c r="K98" s="28"/>
      <c r="L98" s="42"/>
      <c r="M98" s="83"/>
      <c r="N98" s="28"/>
      <c r="O98" s="42"/>
      <c r="P98" s="83"/>
      <c r="Q98" s="28"/>
      <c r="R98" s="42"/>
    </row>
    <row r="99" spans="4:18" ht="12.75">
      <c r="D99" s="83"/>
      <c r="E99" s="28"/>
      <c r="F99" s="42"/>
      <c r="G99" s="83"/>
      <c r="H99" s="28"/>
      <c r="I99" s="42"/>
      <c r="J99" s="83"/>
      <c r="K99" s="28"/>
      <c r="L99" s="42"/>
      <c r="M99" s="83" t="s">
        <v>133</v>
      </c>
      <c r="N99" s="28"/>
      <c r="O99" s="42"/>
      <c r="P99" s="83"/>
      <c r="Q99" s="28"/>
      <c r="R99" s="42"/>
    </row>
    <row r="100" ht="12.75">
      <c r="P100" s="28"/>
    </row>
    <row r="101" ht="12.75">
      <c r="P101" s="28"/>
    </row>
    <row r="102" spans="4:18" ht="12.75">
      <c r="D102" s="132" t="s">
        <v>254</v>
      </c>
      <c r="E102" s="131"/>
      <c r="F102" s="131"/>
      <c r="G102" s="132" t="s">
        <v>254</v>
      </c>
      <c r="H102" s="131"/>
      <c r="I102" s="131"/>
      <c r="J102" s="132" t="s">
        <v>254</v>
      </c>
      <c r="K102" s="131"/>
      <c r="L102" s="131"/>
      <c r="M102" s="132" t="s">
        <v>254</v>
      </c>
      <c r="N102" s="131"/>
      <c r="O102" s="131"/>
      <c r="P102" s="132" t="s">
        <v>254</v>
      </c>
      <c r="Q102" s="131"/>
      <c r="R102" s="131"/>
    </row>
    <row r="103" spans="4:18" ht="12.75"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</row>
    <row r="104" spans="7:12" ht="12.75">
      <c r="G104" s="28"/>
      <c r="K104" s="130"/>
      <c r="L104" s="130"/>
    </row>
    <row r="105" spans="10:12" ht="12.75">
      <c r="J105" s="28"/>
      <c r="K105" s="130"/>
      <c r="L105" s="131"/>
    </row>
    <row r="106" spans="10:12" ht="12.75">
      <c r="J106" s="28"/>
      <c r="K106" s="130"/>
      <c r="L106" s="131"/>
    </row>
    <row r="107" spans="11:12" ht="12.75">
      <c r="K107" s="130"/>
      <c r="L107" s="131"/>
    </row>
    <row r="108" spans="10:12" ht="12.75">
      <c r="J108" s="28"/>
      <c r="K108" s="130"/>
      <c r="L108" s="131"/>
    </row>
    <row r="109" spans="10:12" ht="12.75">
      <c r="J109" s="28"/>
      <c r="K109" s="130"/>
      <c r="L109" s="131"/>
    </row>
    <row r="110" spans="10:12" ht="12.75">
      <c r="J110" s="28"/>
      <c r="K110" s="130"/>
      <c r="L110" s="131"/>
    </row>
  </sheetData>
  <sheetProtection/>
  <mergeCells count="46">
    <mergeCell ref="G60:I64"/>
    <mergeCell ref="J74:L76"/>
    <mergeCell ref="J87:K87"/>
    <mergeCell ref="G102:I103"/>
    <mergeCell ref="J102:L103"/>
    <mergeCell ref="G74:I76"/>
    <mergeCell ref="D1:F1"/>
    <mergeCell ref="D60:F64"/>
    <mergeCell ref="D74:F76"/>
    <mergeCell ref="D80:E80"/>
    <mergeCell ref="D77:F79"/>
    <mergeCell ref="S59:T59"/>
    <mergeCell ref="J60:L64"/>
    <mergeCell ref="M60:O64"/>
    <mergeCell ref="M74:O76"/>
    <mergeCell ref="P60:R64"/>
    <mergeCell ref="P74:R76"/>
    <mergeCell ref="S60:T64"/>
    <mergeCell ref="J72:L72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微软用户</cp:lastModifiedBy>
  <cp:lastPrinted>2006-12-29T04:34:49Z</cp:lastPrinted>
  <dcterms:created xsi:type="dcterms:W3CDTF">2006-06-30T06:02:56Z</dcterms:created>
  <dcterms:modified xsi:type="dcterms:W3CDTF">2011-10-16T23:48:02Z</dcterms:modified>
  <cp:category/>
  <cp:version/>
  <cp:contentType/>
  <cp:contentStatus/>
</cp:coreProperties>
</file>