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839" firstSheet="9" activeTab="21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  <sheet name="2010年1月" sheetId="17" r:id="rId17"/>
    <sheet name="2010年3月" sheetId="18" r:id="rId18"/>
    <sheet name="2010年4月" sheetId="19" r:id="rId19"/>
    <sheet name="2010年5月" sheetId="20" r:id="rId20"/>
    <sheet name="2010年6月" sheetId="21" r:id="rId21"/>
    <sheet name="2010年7月" sheetId="22" r:id="rId22"/>
  </sheets>
  <definedNames/>
  <calcPr fullCalcOnLoad="1"/>
</workbook>
</file>

<file path=xl/sharedStrings.xml><?xml version="1.0" encoding="utf-8"?>
<sst xmlns="http://schemas.openxmlformats.org/spreadsheetml/2006/main" count="2738" uniqueCount="797">
  <si>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</si>
  <si>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</si>
  <si>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</si>
  <si>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</si>
  <si>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</si>
  <si>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</si>
  <si>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</si>
  <si>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</si>
  <si>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</si>
  <si>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</si>
  <si>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</si>
  <si>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</si>
  <si>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</si>
  <si>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</si>
  <si>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</si>
  <si>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</si>
  <si>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</si>
  <si>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</si>
  <si>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</si>
  <si>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</si>
  <si>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</si>
  <si>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</si>
  <si>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</si>
  <si>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</si>
  <si>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</si>
  <si>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</si>
  <si>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</si>
  <si>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</si>
  <si>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</si>
  <si>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</si>
  <si>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</si>
  <si>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</si>
  <si>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</si>
  <si>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</si>
  <si>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</si>
  <si>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</si>
  <si>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</si>
  <si>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</si>
  <si>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</si>
  <si>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</si>
  <si>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</si>
  <si>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</si>
  <si>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</si>
  <si>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</si>
  <si>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</si>
  <si>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</si>
  <si>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</si>
  <si>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</si>
  <si>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</si>
  <si>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</si>
  <si>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</si>
  <si>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</si>
  <si>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</si>
  <si>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</si>
  <si>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</si>
  <si>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</si>
  <si>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</si>
  <si>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</si>
  <si>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</si>
  <si>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</si>
  <si>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</si>
  <si>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</si>
  <si>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</si>
  <si>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</si>
  <si>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</si>
  <si>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</si>
  <si>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</si>
  <si>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</si>
  <si>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</si>
  <si>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</si>
  <si>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</si>
  <si>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</si>
  <si>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</si>
  <si>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</si>
  <si>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</si>
  <si>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</si>
  <si>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</si>
  <si>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</si>
  <si>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</si>
  <si>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</si>
  <si>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</si>
  <si>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</si>
  <si>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</si>
  <si>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</si>
  <si>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</si>
  <si>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</si>
  <si>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</si>
  <si>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</si>
  <si>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</si>
  <si>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</si>
  <si>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</si>
  <si>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</si>
  <si>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</si>
  <si>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</si>
  <si>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</si>
  <si>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</si>
  <si>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</si>
  <si>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</si>
  <si>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</si>
  <si>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</si>
  <si>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</si>
  <si>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</si>
  <si>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</si>
  <si>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</si>
  <si>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</si>
  <si>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</si>
  <si>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</si>
  <si>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</si>
  <si>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</si>
  <si>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</si>
  <si>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</si>
  <si>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</si>
  <si>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</si>
  <si>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</si>
  <si>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</si>
  <si>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</si>
  <si>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</si>
  <si>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</si>
  <si>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</si>
  <si>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</si>
  <si>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</si>
  <si>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</si>
  <si>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</si>
  <si>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</si>
  <si>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</si>
  <si>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</si>
  <si>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</si>
  <si>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</si>
  <si>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</si>
  <si>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</si>
  <si>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</si>
  <si>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</si>
  <si>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</si>
  <si>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</si>
  <si>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</si>
  <si>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</si>
  <si>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</si>
  <si>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</si>
  <si>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</si>
  <si>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</si>
  <si>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</si>
  <si>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</si>
  <si>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</si>
  <si>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</si>
  <si>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</si>
  <si>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</si>
  <si>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</si>
  <si>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</si>
  <si>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</si>
  <si>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</si>
  <si>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</si>
  <si>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</si>
  <si>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</si>
  <si>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</si>
  <si>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</si>
  <si>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</si>
  <si>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</si>
  <si>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</si>
  <si>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</si>
  <si>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</si>
  <si>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</si>
  <si>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</si>
  <si>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</si>
  <si>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</si>
  <si>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</si>
  <si>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</si>
  <si>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</si>
  <si>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</si>
  <si>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</si>
  <si>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</si>
  <si>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</si>
  <si>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</si>
  <si>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</si>
  <si>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</si>
  <si>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</si>
  <si>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</si>
  <si>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</si>
  <si>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</si>
  <si>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</si>
  <si>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</si>
  <si>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</si>
  <si>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</si>
  <si>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</si>
  <si>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</si>
  <si>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</si>
  <si>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</si>
  <si>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</si>
  <si>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</si>
  <si>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</si>
  <si>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</si>
  <si>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</si>
  <si>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</si>
  <si>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</si>
  <si>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</si>
  <si>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</si>
  <si>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</si>
  <si>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</si>
  <si>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</si>
  <si>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</si>
  <si>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</si>
  <si>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</si>
  <si>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</si>
  <si>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</si>
  <si>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</si>
  <si>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</si>
  <si>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</si>
  <si>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</si>
  <si>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</si>
  <si>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</si>
  <si>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</si>
  <si>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</si>
  <si>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</si>
  <si>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</si>
  <si>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</si>
  <si>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</si>
  <si>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</si>
  <si>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</si>
  <si>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</si>
  <si>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</si>
  <si>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</si>
  <si>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</si>
  <si>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</si>
  <si>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</si>
  <si>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</si>
  <si>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</si>
  <si>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</si>
  <si>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</si>
  <si>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</si>
  <si>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</si>
  <si>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</si>
  <si>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</si>
  <si>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</si>
  <si>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</si>
  <si>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</si>
  <si>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</si>
  <si>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</si>
  <si>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</si>
  <si>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</si>
  <si>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</si>
  <si>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</si>
  <si>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</si>
  <si>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</si>
  <si>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</si>
  <si>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</si>
  <si>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</si>
  <si>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</si>
  <si>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</si>
  <si>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</si>
  <si>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</si>
  <si>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</si>
  <si>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</si>
  <si>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</si>
  <si>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</si>
  <si>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</si>
  <si>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</si>
  <si>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</si>
  <si>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</si>
  <si>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</si>
  <si>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</si>
  <si>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</si>
  <si>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</si>
  <si>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</si>
  <si>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</si>
  <si>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</si>
  <si>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</si>
  <si>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</si>
  <si>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</si>
  <si>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</si>
  <si>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</si>
  <si>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</si>
  <si>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</si>
  <si>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</si>
  <si>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</si>
  <si>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</si>
  <si>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</si>
  <si>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</si>
  <si>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</si>
  <si>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</si>
  <si>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</si>
  <si>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</si>
  <si>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</si>
  <si>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</si>
  <si>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</si>
  <si>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</si>
  <si>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</si>
  <si>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</si>
  <si>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</si>
  <si>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</si>
  <si>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</si>
  <si>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</si>
  <si>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</si>
  <si>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</si>
  <si>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</si>
  <si>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</si>
  <si>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</si>
  <si>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</si>
  <si>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</si>
  <si>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</si>
  <si>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</si>
  <si>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</si>
  <si>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</si>
  <si>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</si>
  <si>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</si>
  <si>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</si>
  <si>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</si>
  <si>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</si>
  <si>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</si>
  <si>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</si>
  <si>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</si>
  <si>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</si>
  <si>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</si>
  <si>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</si>
  <si>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</si>
  <si>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</si>
  <si>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</si>
  <si>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</si>
  <si>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</si>
  <si>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</si>
  <si>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</si>
  <si>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</si>
  <si>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</si>
  <si>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</si>
  <si>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</si>
  <si>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</si>
  <si>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</si>
  <si>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</si>
  <si>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</si>
  <si>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</si>
  <si>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</si>
  <si>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</si>
  <si>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</si>
  <si>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</si>
  <si>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</si>
  <si>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</si>
  <si>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</si>
  <si>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</si>
  <si>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</si>
  <si>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</si>
  <si>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</si>
  <si>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</si>
  <si>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</si>
  <si>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</si>
  <si>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</si>
  <si>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</si>
  <si>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</si>
  <si>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</si>
  <si>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</si>
  <si>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</si>
  <si>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</si>
  <si>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</si>
  <si>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</si>
  <si>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</si>
  <si>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</si>
  <si>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</si>
  <si>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</si>
  <si>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</si>
  <si>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</si>
  <si>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</si>
  <si>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</si>
  <si>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</si>
  <si>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</si>
  <si>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</si>
  <si>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</si>
  <si>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</si>
  <si>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</si>
  <si>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</si>
  <si>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</si>
  <si>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</si>
  <si>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</si>
  <si>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</si>
  <si>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</si>
  <si>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</si>
  <si>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</si>
  <si>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</si>
  <si>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</si>
  <si>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</si>
  <si>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</si>
  <si>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</si>
  <si>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</si>
  <si>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</si>
  <si>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</si>
  <si>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</si>
  <si>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</si>
  <si>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</si>
  <si>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</si>
  <si>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</si>
  <si>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</si>
  <si>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</si>
  <si>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</si>
  <si>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</si>
  <si>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</si>
  <si>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</si>
  <si>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</si>
  <si>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</si>
  <si>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</si>
  <si>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</si>
  <si>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</si>
  <si>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</si>
  <si>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</si>
  <si>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</si>
  <si>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</si>
  <si>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</si>
  <si>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</si>
  <si>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</si>
  <si>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</si>
  <si>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</si>
  <si>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</si>
  <si>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</si>
  <si>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</si>
  <si>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</si>
  <si>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</si>
  <si>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</si>
  <si>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</si>
  <si>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</si>
  <si>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</si>
  <si>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</si>
  <si>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</si>
  <si>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</si>
  <si>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</si>
  <si>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</si>
  <si>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</si>
  <si>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</si>
  <si>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</si>
  <si>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</si>
  <si>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</si>
  <si>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</si>
  <si>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</si>
  <si>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</si>
  <si>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</si>
  <si>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</si>
  <si>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</si>
  <si>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</si>
  <si>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</si>
  <si>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</si>
  <si>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</si>
  <si>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</si>
  <si>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</si>
  <si>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</si>
  <si>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</si>
  <si>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</si>
  <si>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</si>
  <si>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</si>
  <si>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</si>
  <si>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</si>
  <si>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</si>
  <si>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</si>
  <si>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</si>
  <si>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</si>
  <si>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</si>
  <si>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</si>
  <si>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</si>
  <si>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</si>
  <si>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</si>
  <si>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</si>
  <si>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</si>
  <si>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</si>
  <si>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</si>
  <si>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</si>
  <si>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</si>
  <si>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</si>
  <si>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</si>
  <si>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</si>
  <si>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</si>
  <si>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</si>
  <si>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</si>
  <si>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</si>
  <si>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</si>
  <si>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</si>
  <si>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</si>
  <si>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</si>
  <si>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</si>
  <si>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</si>
  <si>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</si>
  <si>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</si>
  <si>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</si>
  <si>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</si>
  <si>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</si>
  <si>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</si>
  <si>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</si>
  <si>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</si>
  <si>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</si>
  <si>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</si>
  <si>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</si>
  <si>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</si>
  <si>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</si>
  <si>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</si>
  <si>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</si>
  <si>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</si>
  <si>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</si>
  <si>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</si>
  <si>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</si>
  <si>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</si>
  <si>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</si>
  <si>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</si>
  <si>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</si>
  <si>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</si>
  <si>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</si>
  <si>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</si>
  <si>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</si>
  <si>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</si>
  <si>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</si>
  <si>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</si>
  <si>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</si>
  <si>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</si>
  <si>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</si>
  <si>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</si>
  <si>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</si>
  <si>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</si>
  <si>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</si>
  <si>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</si>
  <si>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</si>
  <si>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</si>
  <si>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</si>
  <si>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</si>
  <si>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</si>
  <si>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</si>
  <si>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</si>
  <si>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</si>
  <si>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</si>
  <si>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</si>
  <si>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</si>
  <si>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</si>
  <si>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</si>
  <si>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</si>
  <si>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</si>
  <si>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</si>
  <si>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</si>
  <si>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</si>
  <si>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</si>
  <si>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</si>
  <si>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</si>
  <si>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</si>
  <si>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</si>
  <si>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</si>
  <si>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</si>
  <si>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</si>
  <si>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</si>
  <si>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</si>
  <si>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</si>
  <si>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</si>
  <si>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</si>
  <si>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</si>
  <si>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</si>
  <si>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</si>
  <si>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</si>
  <si>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</si>
  <si>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</si>
  <si>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</si>
  <si>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</si>
  <si>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</si>
  <si>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</si>
  <si>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</si>
  <si>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</si>
  <si>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</si>
  <si>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</si>
  <si>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</si>
  <si>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</si>
  <si>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</si>
  <si>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</si>
  <si>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</si>
  <si>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</si>
  <si>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</si>
  <si>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</si>
  <si>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</si>
  <si>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</si>
  <si>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</si>
  <si>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</si>
  <si>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</si>
  <si>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</si>
  <si>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</si>
  <si>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</si>
  <si>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</si>
  <si>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</si>
  <si>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</si>
  <si>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</si>
  <si>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</si>
  <si>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</si>
  <si>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</si>
  <si>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</si>
  <si>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</si>
  <si>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</si>
  <si>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</si>
  <si>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</si>
  <si>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</si>
  <si>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</si>
  <si>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</si>
  <si>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</si>
  <si>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</si>
  <si>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</si>
  <si>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</si>
  <si>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</si>
  <si>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</si>
  <si>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</si>
  <si>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</si>
  <si>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</si>
  <si>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</si>
  <si>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</si>
  <si>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</si>
  <si>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</si>
  <si>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</si>
  <si>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</si>
  <si>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</si>
  <si>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</si>
  <si>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</si>
  <si>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</si>
  <si>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</si>
  <si>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Veron219未顶贴，第一次，不扣</t>
  </si>
  <si>
    <t>openhawk、Veron219二人入会</t>
  </si>
  <si>
    <t>veron219</t>
  </si>
  <si>
    <t>openhawk</t>
  </si>
  <si>
    <t>openhawk的朋友自己去的，未报名，直接记账，不扣钱了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</si>
  <si>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</si>
  <si>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</si>
  <si>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行云尊者</t>
  </si>
  <si>
    <t>贝隆</t>
  </si>
  <si>
    <t>行云尊者同学入会
veron219同学改名贝隆</t>
  </si>
  <si>
    <t>展白</t>
  </si>
  <si>
    <t>hanyu1115同学改名为展白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</si>
  <si>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</si>
  <si>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10</t>
    </r>
    <r>
      <rPr>
        <sz val="10"/>
        <rFont val="宋体"/>
        <family val="0"/>
      </rPr>
      <t>点到</t>
    </r>
    <r>
      <rPr>
        <sz val="10"/>
        <rFont val="Arial"/>
        <family val="2"/>
      </rPr>
      <t>12</t>
    </r>
    <r>
      <rPr>
        <sz val="10"/>
        <rFont val="宋体"/>
        <family val="0"/>
      </rPr>
      <t>点
体育公园
小足球场</t>
    </r>
  </si>
  <si>
    <t>行云尊者同学报名未到，免了。方便算账。嘎嘎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</si>
  <si>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</si>
  <si>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类似这两次的情况，过年之后可不给免了哈。要不规矩乱了就完蛋了。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</si>
  <si>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</si>
  <si>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龙龙四同学未报名直接到，免了。算他是好心来凑数的吧。嘎嘎。不过，</t>
  </si>
  <si>
    <t>公共费用</t>
  </si>
  <si>
    <t>诺坎普</t>
  </si>
  <si>
    <t>Rainingliu</t>
  </si>
  <si>
    <t>barbarain</t>
  </si>
  <si>
    <t>feiren</t>
  </si>
  <si>
    <t>openhawk</t>
  </si>
  <si>
    <t>行云尊者</t>
  </si>
  <si>
    <t>阿牛哥</t>
  </si>
  <si>
    <t>独孤</t>
  </si>
  <si>
    <t>不懂事的弟弟</t>
  </si>
  <si>
    <t>奥迪TT</t>
  </si>
  <si>
    <t>两只鱼</t>
  </si>
  <si>
    <t>狼外婆</t>
  </si>
  <si>
    <t>Lixinso</t>
  </si>
  <si>
    <t>Joeliho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</si>
  <si>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</si>
  <si>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</si>
  <si>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</si>
  <si>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</si>
  <si>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</si>
  <si>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</si>
  <si>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</si>
  <si>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</si>
  <si>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</si>
  <si>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</si>
  <si>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</si>
  <si>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</si>
  <si>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</si>
  <si>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</si>
  <si>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</si>
  <si>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</si>
  <si>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</si>
  <si>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</si>
  <si>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</si>
  <si>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</si>
  <si>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</si>
  <si>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</si>
  <si>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</si>
  <si>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</si>
  <si>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</si>
  <si>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</si>
  <si>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</si>
  <si>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</si>
  <si>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</si>
  <si>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</si>
  <si>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</si>
  <si>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</si>
  <si>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</si>
  <si>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</si>
  <si>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</si>
  <si>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</si>
  <si>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</si>
  <si>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</si>
  <si>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</si>
  <si>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</si>
  <si>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</si>
  <si>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</si>
  <si>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</si>
  <si>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清净无为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</si>
  <si>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</si>
  <si>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9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回龙观中学
半块场地</t>
    </r>
  </si>
  <si>
    <t>本次活动人数不足10人，A全体，不扣费。已经满一年没参加活动的不A，有空清退时退费</t>
  </si>
  <si>
    <t>狼外婆不A，等下次清退不参加活动的人的时候转费用给两只鱼.老兵新号不A</t>
  </si>
  <si>
    <t>3月13日A全体，不表示所有人都参加了一次活动。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</si>
  <si>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</si>
  <si>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大海888同学误报，不A
下次注意</t>
  </si>
  <si>
    <t>openhawk</t>
  </si>
  <si>
    <t>行云尊者</t>
  </si>
  <si>
    <t>独孤</t>
  </si>
  <si>
    <t>Joeliho</t>
  </si>
  <si>
    <t>展白</t>
  </si>
  <si>
    <t>大海888</t>
  </si>
  <si>
    <t>贝隆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</si>
  <si>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</si>
  <si>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</si>
  <si>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</si>
  <si>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大彪子</t>
  </si>
  <si>
    <t>涛子哥</t>
  </si>
  <si>
    <t>晴天雨</t>
  </si>
  <si>
    <r>
      <t>狼外婆</t>
    </r>
    <r>
      <rPr>
        <sz val="10"/>
        <color indexed="10"/>
        <rFont val="Arial"/>
        <family val="2"/>
      </rPr>
      <t>41.64</t>
    </r>
    <r>
      <rPr>
        <sz val="10"/>
        <color indexed="10"/>
        <rFont val="宋体"/>
        <family val="0"/>
      </rPr>
      <t>、小</t>
    </r>
    <r>
      <rPr>
        <sz val="10"/>
        <color indexed="10"/>
        <rFont val="Arial"/>
        <family val="2"/>
      </rPr>
      <t>TOM60.54</t>
    </r>
    <r>
      <rPr>
        <sz val="10"/>
        <color indexed="10"/>
        <rFont val="宋体"/>
        <family val="0"/>
      </rPr>
      <t>，离京，费用转给两只鱼</t>
    </r>
  </si>
  <si>
    <r>
      <t>龙虾</t>
    </r>
    <r>
      <rPr>
        <sz val="10"/>
        <color indexed="10"/>
        <rFont val="Arial"/>
        <family val="2"/>
      </rPr>
      <t>72.84</t>
    </r>
    <r>
      <rPr>
        <sz val="10"/>
        <color indexed="10"/>
        <rFont val="宋体"/>
        <family val="0"/>
      </rPr>
      <t>，</t>
    </r>
    <r>
      <rPr>
        <sz val="10"/>
        <color indexed="10"/>
        <rFont val="Arial"/>
        <family val="2"/>
      </rPr>
      <t>09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日，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月可能回京，要求保留名额，因此扣</t>
    </r>
    <r>
      <rPr>
        <sz val="10"/>
        <color indexed="10"/>
        <rFont val="Arial"/>
        <family val="2"/>
      </rPr>
      <t>30</t>
    </r>
    <r>
      <rPr>
        <sz val="10"/>
        <color indexed="10"/>
        <rFont val="宋体"/>
        <family val="0"/>
      </rPr>
      <t>元，本次活动充公</t>
    </r>
  </si>
  <si>
    <t>老兵新号0.03、蒙古狼6.04、刘洋17.73、Tony-飘47.77，满一年，不能继续参加，充公</t>
  </si>
  <si>
    <t>赫克托耳74.57、阿牛哥73.46，满一年或者不能继续参加活动，退费</t>
  </si>
  <si>
    <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19</t>
    </r>
    <r>
      <rPr>
        <sz val="10"/>
        <color indexed="10"/>
        <rFont val="宋体"/>
        <family val="0"/>
      </rPr>
      <t>号，新购黄绿色荧光马甲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件</t>
    </r>
    <r>
      <rPr>
        <sz val="10"/>
        <color indexed="10"/>
        <rFont val="Arial"/>
        <family val="2"/>
      </rPr>
      <t>x15</t>
    </r>
    <r>
      <rPr>
        <sz val="10"/>
        <color indexed="10"/>
        <rFont val="宋体"/>
        <family val="0"/>
      </rPr>
      <t>元</t>
    </r>
    <r>
      <rPr>
        <sz val="10"/>
        <color indexed="10"/>
        <rFont val="Arial"/>
        <family val="2"/>
      </rPr>
      <t>=225</t>
    </r>
    <r>
      <rPr>
        <sz val="10"/>
        <color indexed="10"/>
        <rFont val="宋体"/>
        <family val="0"/>
      </rPr>
      <t>元，本次清退后现有</t>
    </r>
    <r>
      <rPr>
        <sz val="10"/>
        <color indexed="10"/>
        <rFont val="Arial"/>
        <family val="2"/>
      </rPr>
      <t>42</t>
    </r>
    <r>
      <rPr>
        <sz val="10"/>
        <color indexed="10"/>
        <rFont val="宋体"/>
        <family val="0"/>
      </rPr>
      <t>人均摊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</si>
  <si>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</si>
  <si>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不懂事的弟弟报名并到场，由于俺没认出，没让上，抱歉。A海冬青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</si>
  <si>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</si>
  <si>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贝隆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</si>
  <si>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</si>
  <si>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t>国脚</t>
  </si>
  <si>
    <t>甲乙丙丁加入</t>
  </si>
  <si>
    <t>甲乙丙丁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</si>
  <si>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</si>
  <si>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</si>
  <si>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t>POLO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</si>
  <si>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</si>
  <si>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</si>
  <si>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公共费用</t>
  </si>
  <si>
    <t>诺坎普</t>
  </si>
  <si>
    <t>Rainingliu</t>
  </si>
  <si>
    <t>barbarain</t>
  </si>
  <si>
    <t>feiren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</si>
  <si>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</si>
  <si>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</si>
  <si>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</si>
  <si>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</si>
  <si>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</si>
  <si>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</si>
  <si>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</si>
  <si>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</si>
  <si>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Lixinso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</si>
  <si>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</si>
  <si>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</si>
  <si>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</si>
  <si>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</si>
  <si>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</si>
  <si>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</si>
  <si>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</si>
  <si>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</si>
  <si>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</si>
  <si>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</si>
  <si>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</si>
  <si>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</si>
  <si>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</si>
  <si>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</si>
  <si>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</si>
  <si>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</si>
  <si>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</si>
  <si>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</si>
  <si>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</si>
  <si>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</si>
  <si>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</si>
  <si>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</si>
  <si>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</si>
  <si>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</si>
  <si>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</si>
  <si>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</si>
  <si>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</si>
  <si>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</si>
  <si>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</si>
  <si>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</si>
  <si>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</si>
  <si>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</si>
  <si>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</si>
  <si>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</si>
  <si>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</si>
  <si>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</si>
  <si>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</si>
  <si>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</si>
  <si>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</si>
  <si>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</si>
  <si>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</si>
  <si>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</si>
  <si>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国脚</t>
  </si>
  <si>
    <t>Joelihn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</si>
  <si>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</si>
  <si>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</si>
  <si>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Joelihn</t>
  </si>
  <si>
    <t>展白</t>
  </si>
  <si>
    <t>甲乙丙丁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</si>
  <si>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体育公园
外饭馆腐败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</si>
  <si>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</si>
  <si>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胖头鱼</t>
  </si>
  <si>
    <t>胖头鱼同学现场报名。下不为例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</si>
  <si>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</si>
  <si>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没头脑不高兴</t>
  </si>
  <si>
    <t>甲乙丙丁</t>
  </si>
  <si>
    <t>Joelihn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</si>
  <si>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</si>
  <si>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</si>
  <si>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</si>
  <si>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运动无限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</si>
</sst>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48" t="s">
        <v>8</v>
      </c>
      <c r="Q58" s="148"/>
      <c r="R58" s="56">
        <f>SUM(R3:R52)</f>
        <v>1709.9969999999998</v>
      </c>
    </row>
    <row r="59" spans="4:15" ht="12.75" customHeight="1">
      <c r="D59" s="149" t="s">
        <v>16</v>
      </c>
      <c r="E59" s="150"/>
      <c r="F59" s="151"/>
      <c r="G59" s="149" t="s">
        <v>26</v>
      </c>
      <c r="H59" s="150"/>
      <c r="I59" s="151"/>
      <c r="J59" s="149" t="s">
        <v>36</v>
      </c>
      <c r="K59" s="150"/>
      <c r="L59" s="151"/>
      <c r="M59" s="149" t="s">
        <v>36</v>
      </c>
      <c r="N59" s="150"/>
      <c r="O59" s="151"/>
    </row>
    <row r="60" spans="4:15" ht="12.75"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/>
    </row>
    <row r="61" spans="4:15" ht="12.75">
      <c r="D61" s="152"/>
      <c r="E61" s="153"/>
      <c r="F61" s="154"/>
      <c r="G61" s="152"/>
      <c r="H61" s="153"/>
      <c r="I61" s="154"/>
      <c r="J61" s="152"/>
      <c r="K61" s="153"/>
      <c r="L61" s="154"/>
      <c r="M61" s="152"/>
      <c r="N61" s="153"/>
      <c r="O61" s="154"/>
    </row>
    <row r="62" spans="4:15" ht="12.75">
      <c r="D62" s="152"/>
      <c r="E62" s="153"/>
      <c r="F62" s="154"/>
      <c r="G62" s="152"/>
      <c r="H62" s="153"/>
      <c r="I62" s="154"/>
      <c r="J62" s="152"/>
      <c r="K62" s="153"/>
      <c r="L62" s="154"/>
      <c r="M62" s="152"/>
      <c r="N62" s="153"/>
      <c r="O62" s="154"/>
    </row>
    <row r="63" spans="4:15" ht="12.75"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3"/>
      <c r="O63" s="15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46" t="s">
        <v>25</v>
      </c>
      <c r="E71" s="147"/>
      <c r="F71" s="147"/>
      <c r="G71" s="146" t="s">
        <v>33</v>
      </c>
      <c r="H71" s="147"/>
      <c r="I71" s="147"/>
      <c r="J71" s="146" t="s">
        <v>43</v>
      </c>
      <c r="K71" s="147"/>
      <c r="L71" s="147"/>
      <c r="M71" s="146" t="s">
        <v>62</v>
      </c>
      <c r="N71" s="147"/>
      <c r="O71" s="147"/>
    </row>
    <row r="72" spans="4:15" ht="12.75"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</row>
    <row r="73" spans="4:15" ht="12.75"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10:15" ht="12.75">
      <c r="J74" s="146" t="s">
        <v>37</v>
      </c>
      <c r="K74" s="147"/>
      <c r="L74" s="147"/>
      <c r="M74" s="146" t="s">
        <v>44</v>
      </c>
      <c r="N74" s="147"/>
      <c r="O74" s="147"/>
    </row>
    <row r="75" spans="10:15" ht="12.75">
      <c r="J75" s="147"/>
      <c r="K75" s="147"/>
      <c r="L75" s="147"/>
      <c r="M75" s="147"/>
      <c r="N75" s="147"/>
      <c r="O75" s="147"/>
    </row>
    <row r="76" spans="10:15" ht="12.75">
      <c r="J76" s="147"/>
      <c r="K76" s="147"/>
      <c r="L76" s="147"/>
      <c r="M76" s="147"/>
      <c r="N76" s="147"/>
      <c r="O76" s="147"/>
    </row>
  </sheetData>
  <sheetProtection/>
  <mergeCells count="11">
    <mergeCell ref="D59:F63"/>
    <mergeCell ref="D71:F73"/>
    <mergeCell ref="G59:I63"/>
    <mergeCell ref="G71:I73"/>
    <mergeCell ref="M71:O73"/>
    <mergeCell ref="M74:O76"/>
    <mergeCell ref="J74:L76"/>
    <mergeCell ref="P58:Q58"/>
    <mergeCell ref="J59:L63"/>
    <mergeCell ref="J71:L73"/>
    <mergeCell ref="M59:O6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4">
      <selection activeCell="H22" sqref="H2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39935</v>
      </c>
      <c r="E1" s="161"/>
      <c r="F1" s="162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2460.0025999999993</v>
      </c>
    </row>
    <row r="60" spans="4:18" ht="12.75" customHeight="1">
      <c r="D60" s="157" t="s">
        <v>464</v>
      </c>
      <c r="E60" s="164"/>
      <c r="F60" s="165"/>
      <c r="G60" s="157" t="s">
        <v>465</v>
      </c>
      <c r="H60" s="164"/>
      <c r="I60" s="165"/>
      <c r="J60" s="157"/>
      <c r="K60" s="164"/>
      <c r="L60" s="165"/>
      <c r="M60" s="157" t="s">
        <v>467</v>
      </c>
      <c r="N60" s="164"/>
      <c r="O60" s="165"/>
      <c r="P60" s="157" t="s">
        <v>470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7"/>
      <c r="F74" s="147"/>
      <c r="G74" s="146"/>
      <c r="H74" s="147"/>
      <c r="I74" s="147"/>
      <c r="J74" s="146" t="s">
        <v>469</v>
      </c>
      <c r="K74" s="147"/>
      <c r="L74" s="147"/>
      <c r="M74" s="146" t="s">
        <v>468</v>
      </c>
      <c r="N74" s="147"/>
      <c r="O74" s="147"/>
      <c r="P74" s="146"/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13.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>
      <c r="D77" s="146"/>
      <c r="E77" s="147"/>
      <c r="F77" s="147"/>
      <c r="G77" s="146"/>
      <c r="H77" s="147"/>
      <c r="I77" s="147"/>
      <c r="J77" s="146"/>
      <c r="K77" s="147"/>
      <c r="L77" s="147"/>
      <c r="M77" s="146"/>
      <c r="N77" s="147"/>
      <c r="O77" s="147"/>
      <c r="P77" s="146"/>
      <c r="Q77" s="147"/>
      <c r="R77" s="147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4:18" ht="14.2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4:17" ht="12.75">
      <c r="D80" s="155" t="s">
        <v>459</v>
      </c>
      <c r="E80" s="156"/>
      <c r="G80" s="155" t="s">
        <v>459</v>
      </c>
      <c r="H80" s="156"/>
      <c r="J80" s="155"/>
      <c r="K80" s="156"/>
      <c r="M80" s="155" t="s">
        <v>459</v>
      </c>
      <c r="N80" s="156"/>
      <c r="P80" s="155" t="s">
        <v>459</v>
      </c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461</v>
      </c>
      <c r="E87" s="156"/>
      <c r="G87" s="155" t="s">
        <v>461</v>
      </c>
      <c r="H87" s="156"/>
      <c r="J87" s="155"/>
      <c r="K87" s="156"/>
      <c r="M87" s="155" t="s">
        <v>461</v>
      </c>
      <c r="N87" s="156"/>
      <c r="P87" s="155" t="s">
        <v>461</v>
      </c>
      <c r="Q87" s="156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8" t="s">
        <v>463</v>
      </c>
      <c r="E94" s="158"/>
      <c r="F94" s="158"/>
      <c r="G94" s="158" t="s">
        <v>463</v>
      </c>
      <c r="H94" s="158"/>
      <c r="I94" s="158"/>
      <c r="J94" s="158"/>
      <c r="K94" s="158"/>
      <c r="L94" s="158"/>
      <c r="M94" s="158" t="s">
        <v>463</v>
      </c>
      <c r="N94" s="158"/>
      <c r="O94" s="158"/>
      <c r="P94" s="158" t="s">
        <v>463</v>
      </c>
      <c r="Q94" s="158"/>
      <c r="R94" s="158"/>
    </row>
    <row r="95" spans="4:18" ht="12.75"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9" t="s">
        <v>457</v>
      </c>
      <c r="E101" s="156"/>
      <c r="F101" s="156"/>
      <c r="G101" s="159" t="s">
        <v>457</v>
      </c>
      <c r="H101" s="156"/>
      <c r="I101" s="156"/>
      <c r="J101" s="159"/>
      <c r="K101" s="156"/>
      <c r="L101" s="156"/>
      <c r="M101" s="159" t="s">
        <v>457</v>
      </c>
      <c r="N101" s="156"/>
      <c r="O101" s="156"/>
      <c r="P101" s="159" t="s">
        <v>457</v>
      </c>
      <c r="Q101" s="156"/>
      <c r="R101" s="156"/>
    </row>
    <row r="102" spans="4:18" ht="12.75"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  <row r="103" ht="12.75">
      <c r="G103" s="37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D44" sqref="D4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39970</v>
      </c>
      <c r="E1" s="161"/>
      <c r="F1" s="162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2160.0022999999997</v>
      </c>
    </row>
    <row r="60" spans="4:18" ht="12.75" customHeight="1">
      <c r="D60" s="157" t="s">
        <v>472</v>
      </c>
      <c r="E60" s="164"/>
      <c r="F60" s="165"/>
      <c r="G60" s="157" t="s">
        <v>474</v>
      </c>
      <c r="H60" s="164"/>
      <c r="I60" s="165"/>
      <c r="J60" s="157" t="s">
        <v>478</v>
      </c>
      <c r="K60" s="164"/>
      <c r="L60" s="165"/>
      <c r="M60" s="157" t="s">
        <v>479</v>
      </c>
      <c r="N60" s="164"/>
      <c r="O60" s="165"/>
      <c r="P60" s="157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7"/>
      <c r="F74" s="147"/>
      <c r="G74" s="146"/>
      <c r="H74" s="147"/>
      <c r="I74" s="147"/>
      <c r="J74" s="146"/>
      <c r="K74" s="147"/>
      <c r="L74" s="147"/>
      <c r="M74" s="146" t="s">
        <v>480</v>
      </c>
      <c r="N74" s="147"/>
      <c r="O74" s="147"/>
      <c r="P74" s="146"/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13.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>
      <c r="D77" s="146"/>
      <c r="E77" s="147"/>
      <c r="F77" s="147"/>
      <c r="G77" s="146"/>
      <c r="H77" s="147"/>
      <c r="I77" s="147"/>
      <c r="J77" s="146"/>
      <c r="K77" s="147"/>
      <c r="L77" s="147"/>
      <c r="M77" s="146"/>
      <c r="N77" s="147"/>
      <c r="O77" s="147"/>
      <c r="P77" s="146"/>
      <c r="Q77" s="147"/>
      <c r="R77" s="147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4:18" ht="14.2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4:17" ht="12.75">
      <c r="D80" s="155" t="s">
        <v>459</v>
      </c>
      <c r="E80" s="156"/>
      <c r="G80" s="155" t="s">
        <v>459</v>
      </c>
      <c r="H80" s="156"/>
      <c r="J80" s="155" t="s">
        <v>459</v>
      </c>
      <c r="K80" s="156"/>
      <c r="M80" s="155" t="s">
        <v>459</v>
      </c>
      <c r="N80" s="156"/>
      <c r="P80" s="155"/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461</v>
      </c>
      <c r="E87" s="156"/>
      <c r="G87" s="155" t="s">
        <v>461</v>
      </c>
      <c r="H87" s="156"/>
      <c r="J87" s="155" t="s">
        <v>461</v>
      </c>
      <c r="K87" s="156"/>
      <c r="M87" s="155" t="s">
        <v>461</v>
      </c>
      <c r="N87" s="156"/>
      <c r="P87" s="155"/>
      <c r="Q87" s="156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8" t="s">
        <v>463</v>
      </c>
      <c r="E95" s="158"/>
      <c r="F95" s="158"/>
      <c r="G95" s="158" t="s">
        <v>463</v>
      </c>
      <c r="H95" s="158"/>
      <c r="I95" s="158"/>
      <c r="J95" s="158" t="s">
        <v>463</v>
      </c>
      <c r="K95" s="158"/>
      <c r="L95" s="158"/>
      <c r="M95" s="158" t="s">
        <v>463</v>
      </c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9" t="s">
        <v>457</v>
      </c>
      <c r="E102" s="156"/>
      <c r="F102" s="156"/>
      <c r="G102" s="159" t="s">
        <v>457</v>
      </c>
      <c r="H102" s="156"/>
      <c r="I102" s="156"/>
      <c r="J102" s="159" t="s">
        <v>457</v>
      </c>
      <c r="K102" s="156"/>
      <c r="L102" s="156"/>
      <c r="M102" s="159" t="s">
        <v>457</v>
      </c>
      <c r="N102" s="156"/>
      <c r="O102" s="156"/>
      <c r="P102" s="159"/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39998</v>
      </c>
      <c r="E1" s="161"/>
      <c r="F1" s="162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2370.0017000000007</v>
      </c>
    </row>
    <row r="60" spans="4:18" ht="12.75" customHeight="1">
      <c r="D60" s="157" t="s">
        <v>483</v>
      </c>
      <c r="E60" s="164"/>
      <c r="F60" s="165"/>
      <c r="G60" s="157" t="s">
        <v>485</v>
      </c>
      <c r="H60" s="164"/>
      <c r="I60" s="165"/>
      <c r="J60" s="157" t="s">
        <v>492</v>
      </c>
      <c r="K60" s="164"/>
      <c r="L60" s="165"/>
      <c r="M60" s="157" t="s">
        <v>493</v>
      </c>
      <c r="N60" s="164"/>
      <c r="O60" s="165"/>
      <c r="P60" s="157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 t="s">
        <v>488</v>
      </c>
      <c r="E74" s="147"/>
      <c r="F74" s="147"/>
      <c r="G74" s="146" t="s">
        <v>489</v>
      </c>
      <c r="H74" s="146"/>
      <c r="I74" s="146"/>
      <c r="J74" s="146" t="s">
        <v>489</v>
      </c>
      <c r="K74" s="146"/>
      <c r="L74" s="146"/>
      <c r="M74" s="146" t="s">
        <v>489</v>
      </c>
      <c r="N74" s="146"/>
      <c r="O74" s="146"/>
      <c r="P74" s="146"/>
      <c r="Q74" s="147"/>
      <c r="R74" s="147"/>
    </row>
    <row r="75" spans="4:18" ht="12.75">
      <c r="D75" s="147"/>
      <c r="E75" s="147"/>
      <c r="F75" s="147"/>
      <c r="G75" s="146"/>
      <c r="H75" s="146"/>
      <c r="I75" s="146"/>
      <c r="J75" s="146"/>
      <c r="K75" s="146"/>
      <c r="L75" s="146"/>
      <c r="M75" s="146"/>
      <c r="N75" s="146"/>
      <c r="O75" s="146"/>
      <c r="P75" s="147"/>
      <c r="Q75" s="147"/>
      <c r="R75" s="147"/>
    </row>
    <row r="76" spans="4:18" ht="13.5" customHeight="1">
      <c r="D76" s="147"/>
      <c r="E76" s="147"/>
      <c r="F76" s="147"/>
      <c r="G76" s="146"/>
      <c r="H76" s="146"/>
      <c r="I76" s="146"/>
      <c r="J76" s="146"/>
      <c r="K76" s="146"/>
      <c r="L76" s="146"/>
      <c r="M76" s="146"/>
      <c r="N76" s="146"/>
      <c r="O76" s="146"/>
      <c r="P76" s="147"/>
      <c r="Q76" s="147"/>
      <c r="R76" s="147"/>
    </row>
    <row r="77" spans="4:18" ht="12.75" customHeight="1">
      <c r="D77" s="146"/>
      <c r="E77" s="147"/>
      <c r="F77" s="147"/>
      <c r="G77" s="146" t="s">
        <v>491</v>
      </c>
      <c r="H77" s="146"/>
      <c r="I77" s="146"/>
      <c r="J77" s="146" t="s">
        <v>491</v>
      </c>
      <c r="K77" s="146"/>
      <c r="L77" s="146"/>
      <c r="M77" s="146" t="s">
        <v>494</v>
      </c>
      <c r="N77" s="146"/>
      <c r="O77" s="146"/>
      <c r="P77" s="146"/>
      <c r="Q77" s="147"/>
      <c r="R77" s="147"/>
    </row>
    <row r="78" spans="4:18" ht="12.75">
      <c r="D78" s="147"/>
      <c r="E78" s="147"/>
      <c r="F78" s="147"/>
      <c r="G78" s="146"/>
      <c r="H78" s="146"/>
      <c r="I78" s="146"/>
      <c r="J78" s="146"/>
      <c r="K78" s="146"/>
      <c r="L78" s="146"/>
      <c r="M78" s="146"/>
      <c r="N78" s="146"/>
      <c r="O78" s="146"/>
      <c r="P78" s="147"/>
      <c r="Q78" s="147"/>
      <c r="R78" s="147"/>
    </row>
    <row r="79" spans="4:18" ht="14.25" customHeight="1">
      <c r="D79" s="147"/>
      <c r="E79" s="147"/>
      <c r="F79" s="147"/>
      <c r="G79" s="146"/>
      <c r="H79" s="146"/>
      <c r="I79" s="146"/>
      <c r="J79" s="146"/>
      <c r="K79" s="146"/>
      <c r="L79" s="146"/>
      <c r="M79" s="146"/>
      <c r="N79" s="146"/>
      <c r="O79" s="146"/>
      <c r="P79" s="147"/>
      <c r="Q79" s="147"/>
      <c r="R79" s="147"/>
    </row>
    <row r="80" spans="4:17" ht="12.75">
      <c r="D80" s="155" t="s">
        <v>81</v>
      </c>
      <c r="E80" s="156"/>
      <c r="G80" s="155" t="s">
        <v>81</v>
      </c>
      <c r="H80" s="155"/>
      <c r="J80" s="155" t="s">
        <v>81</v>
      </c>
      <c r="K80" s="155"/>
      <c r="M80" s="155" t="s">
        <v>81</v>
      </c>
      <c r="N80" s="155"/>
      <c r="P80" s="155"/>
      <c r="Q80" s="156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82</v>
      </c>
      <c r="E87" s="156"/>
      <c r="G87" s="155" t="s">
        <v>82</v>
      </c>
      <c r="H87" s="155"/>
      <c r="J87" s="155" t="s">
        <v>82</v>
      </c>
      <c r="K87" s="155"/>
      <c r="M87" s="155" t="s">
        <v>82</v>
      </c>
      <c r="N87" s="155"/>
      <c r="P87" s="155"/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8" t="s">
        <v>336</v>
      </c>
      <c r="E95" s="158"/>
      <c r="F95" s="158"/>
      <c r="G95" s="158" t="s">
        <v>336</v>
      </c>
      <c r="H95" s="158"/>
      <c r="I95" s="158"/>
      <c r="J95" s="158" t="s">
        <v>336</v>
      </c>
      <c r="K95" s="158"/>
      <c r="L95" s="158"/>
      <c r="M95" s="158" t="s">
        <v>336</v>
      </c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9" t="s">
        <v>261</v>
      </c>
      <c r="E102" s="156"/>
      <c r="F102" s="156"/>
      <c r="G102" s="159" t="s">
        <v>261</v>
      </c>
      <c r="H102" s="159"/>
      <c r="I102" s="159"/>
      <c r="J102" s="159" t="s">
        <v>261</v>
      </c>
      <c r="K102" s="159"/>
      <c r="L102" s="159"/>
      <c r="M102" s="159" t="s">
        <v>261</v>
      </c>
      <c r="N102" s="159"/>
      <c r="O102" s="159"/>
      <c r="P102" s="159"/>
      <c r="Q102" s="156"/>
      <c r="R102" s="156"/>
    </row>
    <row r="103" spans="4:18" ht="12.75">
      <c r="D103" s="156"/>
      <c r="E103" s="156"/>
      <c r="F103" s="156"/>
      <c r="G103" s="159"/>
      <c r="H103" s="159"/>
      <c r="I103" s="159"/>
      <c r="J103" s="159"/>
      <c r="K103" s="159"/>
      <c r="L103" s="159"/>
      <c r="M103" s="159"/>
      <c r="N103" s="159"/>
      <c r="O103" s="159"/>
      <c r="P103" s="156"/>
      <c r="Q103" s="156"/>
      <c r="R103" s="156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40026</v>
      </c>
      <c r="E1" s="161"/>
      <c r="F1" s="162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2300.002</v>
      </c>
    </row>
    <row r="60" spans="4:18" ht="12.75" customHeight="1">
      <c r="D60" s="157" t="s">
        <v>495</v>
      </c>
      <c r="E60" s="164"/>
      <c r="F60" s="165"/>
      <c r="G60" s="157" t="s">
        <v>497</v>
      </c>
      <c r="H60" s="164"/>
      <c r="I60" s="165"/>
      <c r="J60" s="169" t="s">
        <v>500</v>
      </c>
      <c r="K60" s="164"/>
      <c r="L60" s="165"/>
      <c r="M60" s="157" t="s">
        <v>501</v>
      </c>
      <c r="N60" s="164"/>
      <c r="O60" s="165"/>
      <c r="P60" s="157" t="s">
        <v>503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7"/>
      <c r="F74" s="147"/>
      <c r="G74" s="146" t="s">
        <v>498</v>
      </c>
      <c r="H74" s="146"/>
      <c r="I74" s="146"/>
      <c r="J74" s="146"/>
      <c r="K74" s="146"/>
      <c r="L74" s="146"/>
      <c r="M74" s="146" t="s">
        <v>498</v>
      </c>
      <c r="N74" s="146"/>
      <c r="O74" s="146"/>
      <c r="P74" s="146" t="s">
        <v>498</v>
      </c>
      <c r="Q74" s="146"/>
      <c r="R74" s="146"/>
    </row>
    <row r="75" spans="4:18" ht="12.75">
      <c r="D75" s="147"/>
      <c r="E75" s="147"/>
      <c r="F75" s="147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7"/>
      <c r="E76" s="147"/>
      <c r="F76" s="147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7"/>
      <c r="F77" s="147"/>
      <c r="G77" s="146" t="s">
        <v>499</v>
      </c>
      <c r="H77" s="146"/>
      <c r="I77" s="146"/>
      <c r="J77" s="146"/>
      <c r="K77" s="146"/>
      <c r="L77" s="146"/>
      <c r="M77" s="146" t="s">
        <v>502</v>
      </c>
      <c r="N77" s="146"/>
      <c r="O77" s="146"/>
      <c r="P77" s="146" t="s">
        <v>504</v>
      </c>
      <c r="Q77" s="146"/>
      <c r="R77" s="146"/>
    </row>
    <row r="78" spans="4:18" ht="12.75">
      <c r="D78" s="147"/>
      <c r="E78" s="147"/>
      <c r="F78" s="147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4:18" ht="14.25" customHeight="1">
      <c r="D79" s="147"/>
      <c r="E79" s="147"/>
      <c r="F79" s="147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4:17" ht="12.75">
      <c r="D80" s="155" t="s">
        <v>459</v>
      </c>
      <c r="E80" s="156"/>
      <c r="G80" s="155" t="s">
        <v>459</v>
      </c>
      <c r="H80" s="156"/>
      <c r="J80" s="155"/>
      <c r="K80" s="155"/>
      <c r="M80" s="155" t="s">
        <v>459</v>
      </c>
      <c r="N80" s="156"/>
      <c r="P80" s="155" t="s">
        <v>459</v>
      </c>
      <c r="Q80" s="156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461</v>
      </c>
      <c r="E87" s="156"/>
      <c r="G87" s="155" t="s">
        <v>461</v>
      </c>
      <c r="H87" s="156"/>
      <c r="J87" s="155"/>
      <c r="K87" s="155"/>
      <c r="M87" s="155" t="s">
        <v>461</v>
      </c>
      <c r="N87" s="156"/>
      <c r="P87" s="155" t="s">
        <v>461</v>
      </c>
      <c r="Q87" s="156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8" t="s">
        <v>463</v>
      </c>
      <c r="E95" s="158"/>
      <c r="F95" s="158"/>
      <c r="G95" s="158" t="s">
        <v>463</v>
      </c>
      <c r="H95" s="158"/>
      <c r="I95" s="158"/>
      <c r="J95" s="158"/>
      <c r="K95" s="158"/>
      <c r="L95" s="158"/>
      <c r="M95" s="158" t="s">
        <v>463</v>
      </c>
      <c r="N95" s="158"/>
      <c r="O95" s="158"/>
      <c r="P95" s="158" t="s">
        <v>463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457</v>
      </c>
      <c r="E102" s="156"/>
      <c r="F102" s="156"/>
      <c r="G102" s="159" t="s">
        <v>457</v>
      </c>
      <c r="H102" s="156"/>
      <c r="I102" s="156"/>
      <c r="J102" s="159"/>
      <c r="K102" s="159"/>
      <c r="L102" s="159"/>
      <c r="M102" s="159" t="s">
        <v>457</v>
      </c>
      <c r="N102" s="156"/>
      <c r="O102" s="156"/>
      <c r="P102" s="159" t="s">
        <v>457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9"/>
      <c r="K103" s="159"/>
      <c r="L103" s="159"/>
      <c r="M103" s="156"/>
      <c r="N103" s="156"/>
      <c r="O103" s="156"/>
      <c r="P103" s="156"/>
      <c r="Q103" s="156"/>
      <c r="R103" s="156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40061</v>
      </c>
      <c r="E1" s="161"/>
      <c r="F1" s="162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1771.6135</v>
      </c>
    </row>
    <row r="60" spans="4:18" ht="12.75" customHeight="1">
      <c r="D60" s="157" t="s">
        <v>516</v>
      </c>
      <c r="E60" s="164"/>
      <c r="F60" s="165"/>
      <c r="G60" s="157" t="s">
        <v>517</v>
      </c>
      <c r="H60" s="164"/>
      <c r="I60" s="165"/>
      <c r="J60" s="157" t="s">
        <v>519</v>
      </c>
      <c r="K60" s="164"/>
      <c r="L60" s="165"/>
      <c r="M60" s="157" t="s">
        <v>522</v>
      </c>
      <c r="N60" s="164"/>
      <c r="O60" s="165"/>
      <c r="P60" s="157" t="s">
        <v>525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 t="s">
        <v>512</v>
      </c>
      <c r="E74" s="146"/>
      <c r="F74" s="146"/>
      <c r="G74" s="146" t="s">
        <v>512</v>
      </c>
      <c r="H74" s="146"/>
      <c r="I74" s="146"/>
      <c r="J74" s="146" t="s">
        <v>512</v>
      </c>
      <c r="K74" s="146"/>
      <c r="L74" s="146"/>
      <c r="M74" s="144" t="s">
        <v>523</v>
      </c>
      <c r="N74" s="144"/>
      <c r="O74" s="144"/>
      <c r="P74" s="146"/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4"/>
      <c r="N75" s="144"/>
      <c r="O75" s="144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4"/>
      <c r="N76" s="144"/>
      <c r="O76" s="144"/>
      <c r="P76" s="146"/>
      <c r="Q76" s="146"/>
      <c r="R76" s="146"/>
    </row>
    <row r="77" spans="4:18" ht="12.75" customHeight="1">
      <c r="D77" s="146" t="s">
        <v>515</v>
      </c>
      <c r="E77" s="146"/>
      <c r="F77" s="146"/>
      <c r="G77" s="146" t="s">
        <v>515</v>
      </c>
      <c r="H77" s="146"/>
      <c r="I77" s="146"/>
      <c r="J77" s="146" t="s">
        <v>515</v>
      </c>
      <c r="K77" s="146"/>
      <c r="L77" s="146"/>
      <c r="M77" s="144" t="s">
        <v>524</v>
      </c>
      <c r="N77" s="144"/>
      <c r="O77" s="144"/>
      <c r="P77" s="146"/>
      <c r="Q77" s="146"/>
      <c r="R77" s="146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4"/>
      <c r="N78" s="144"/>
      <c r="O78" s="144"/>
      <c r="P78" s="146"/>
      <c r="Q78" s="146"/>
      <c r="R78" s="146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4"/>
      <c r="N79" s="144"/>
      <c r="O79" s="144"/>
      <c r="P79" s="146"/>
      <c r="Q79" s="146"/>
      <c r="R79" s="146"/>
    </row>
    <row r="80" spans="4:17" ht="12.75">
      <c r="D80" s="155" t="s">
        <v>239</v>
      </c>
      <c r="E80" s="156"/>
      <c r="G80" s="155" t="s">
        <v>239</v>
      </c>
      <c r="H80" s="156"/>
      <c r="J80" s="155" t="s">
        <v>239</v>
      </c>
      <c r="K80" s="156"/>
      <c r="M80" s="155" t="s">
        <v>239</v>
      </c>
      <c r="N80" s="156"/>
      <c r="P80" s="155"/>
      <c r="Q80" s="156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240</v>
      </c>
      <c r="E87" s="156"/>
      <c r="G87" s="155" t="s">
        <v>240</v>
      </c>
      <c r="H87" s="156"/>
      <c r="J87" s="155" t="s">
        <v>240</v>
      </c>
      <c r="K87" s="156"/>
      <c r="M87" s="155" t="s">
        <v>240</v>
      </c>
      <c r="N87" s="156"/>
      <c r="P87" s="155"/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8" t="s">
        <v>514</v>
      </c>
      <c r="E95" s="158"/>
      <c r="F95" s="158"/>
      <c r="G95" s="158" t="s">
        <v>514</v>
      </c>
      <c r="H95" s="158"/>
      <c r="I95" s="158"/>
      <c r="J95" s="158" t="s">
        <v>514</v>
      </c>
      <c r="K95" s="158"/>
      <c r="L95" s="158"/>
      <c r="M95" s="158" t="s">
        <v>514</v>
      </c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238</v>
      </c>
      <c r="E102" s="156"/>
      <c r="F102" s="156"/>
      <c r="G102" s="159" t="s">
        <v>238</v>
      </c>
      <c r="H102" s="156"/>
      <c r="I102" s="156"/>
      <c r="J102" s="159" t="s">
        <v>238</v>
      </c>
      <c r="K102" s="156"/>
      <c r="L102" s="156"/>
      <c r="M102" s="159" t="s">
        <v>238</v>
      </c>
      <c r="N102" s="156"/>
      <c r="O102" s="156"/>
      <c r="P102" s="159"/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N7" sqref="N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40103</v>
      </c>
      <c r="E1" s="161"/>
      <c r="F1" s="162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7" t="s">
        <v>527</v>
      </c>
      <c r="E60" s="164"/>
      <c r="F60" s="165"/>
      <c r="G60" s="157" t="s">
        <v>528</v>
      </c>
      <c r="H60" s="164"/>
      <c r="I60" s="165"/>
      <c r="J60" s="157" t="s">
        <v>530</v>
      </c>
      <c r="K60" s="164"/>
      <c r="L60" s="165"/>
      <c r="M60" s="157" t="s">
        <v>543</v>
      </c>
      <c r="N60" s="164"/>
      <c r="O60" s="165"/>
      <c r="P60" s="157" t="s">
        <v>551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45"/>
      <c r="N72" s="145"/>
      <c r="O72" s="145"/>
      <c r="P72" s="145"/>
      <c r="Q72" s="145"/>
      <c r="R72" s="145"/>
    </row>
    <row r="74" spans="4:18" ht="12.75" customHeight="1">
      <c r="D74" s="146"/>
      <c r="E74" s="146"/>
      <c r="F74" s="146"/>
      <c r="G74" s="146" t="s">
        <v>531</v>
      </c>
      <c r="H74" s="146"/>
      <c r="I74" s="146"/>
      <c r="J74" s="146" t="s">
        <v>533</v>
      </c>
      <c r="K74" s="146"/>
      <c r="L74" s="146"/>
      <c r="M74" s="146" t="s">
        <v>548</v>
      </c>
      <c r="N74" s="146"/>
      <c r="O74" s="146"/>
      <c r="P74" s="146" t="s">
        <v>550</v>
      </c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 t="s">
        <v>532</v>
      </c>
      <c r="K77" s="146"/>
      <c r="L77" s="146"/>
      <c r="M77" s="146" t="s">
        <v>547</v>
      </c>
      <c r="N77" s="146"/>
      <c r="O77" s="146"/>
      <c r="P77" s="144" t="s">
        <v>553</v>
      </c>
      <c r="Q77" s="144"/>
      <c r="R77" s="144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4"/>
      <c r="Q78" s="144"/>
      <c r="R78" s="144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4"/>
      <c r="Q79" s="144"/>
      <c r="R79" s="144"/>
    </row>
    <row r="80" spans="4:17" ht="12.75">
      <c r="D80" s="155" t="s">
        <v>239</v>
      </c>
      <c r="E80" s="156"/>
      <c r="G80" s="155" t="s">
        <v>239</v>
      </c>
      <c r="H80" s="156"/>
      <c r="J80" s="155" t="s">
        <v>239</v>
      </c>
      <c r="K80" s="156"/>
      <c r="M80" s="155" t="s">
        <v>239</v>
      </c>
      <c r="N80" s="156"/>
      <c r="P80" s="155" t="s">
        <v>239</v>
      </c>
      <c r="Q80" s="156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240</v>
      </c>
      <c r="E87" s="156"/>
      <c r="G87" s="155" t="s">
        <v>240</v>
      </c>
      <c r="H87" s="156"/>
      <c r="J87" s="155" t="s">
        <v>240</v>
      </c>
      <c r="K87" s="156"/>
      <c r="M87" s="155" t="s">
        <v>240</v>
      </c>
      <c r="N87" s="156"/>
      <c r="P87" s="155" t="s">
        <v>240</v>
      </c>
      <c r="Q87" s="156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8" t="s">
        <v>514</v>
      </c>
      <c r="E95" s="158"/>
      <c r="F95" s="158"/>
      <c r="G95" s="158" t="s">
        <v>514</v>
      </c>
      <c r="H95" s="158"/>
      <c r="I95" s="158"/>
      <c r="J95" s="158" t="s">
        <v>514</v>
      </c>
      <c r="K95" s="158"/>
      <c r="L95" s="158"/>
      <c r="M95" s="158" t="s">
        <v>514</v>
      </c>
      <c r="N95" s="158"/>
      <c r="O95" s="158"/>
      <c r="P95" s="158" t="s">
        <v>514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238</v>
      </c>
      <c r="E102" s="156"/>
      <c r="F102" s="156"/>
      <c r="G102" s="159" t="s">
        <v>238</v>
      </c>
      <c r="H102" s="156"/>
      <c r="I102" s="156"/>
      <c r="J102" s="159" t="s">
        <v>238</v>
      </c>
      <c r="K102" s="156"/>
      <c r="L102" s="156"/>
      <c r="M102" s="159" t="s">
        <v>238</v>
      </c>
      <c r="N102" s="156"/>
      <c r="O102" s="156"/>
      <c r="P102" s="159" t="s">
        <v>238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 t="s">
        <v>539</v>
      </c>
      <c r="L104" s="155"/>
    </row>
    <row r="105" spans="10:12" ht="12.75">
      <c r="J105" s="37" t="s">
        <v>534</v>
      </c>
      <c r="K105" s="155" t="s">
        <v>540</v>
      </c>
      <c r="L105" s="156"/>
    </row>
    <row r="106" spans="10:12" ht="12.75">
      <c r="J106" s="37" t="s">
        <v>535</v>
      </c>
      <c r="K106" s="155" t="s">
        <v>541</v>
      </c>
      <c r="L106" s="156"/>
    </row>
    <row r="107" spans="10:12" ht="12.75">
      <c r="J107" s="1" t="s">
        <v>536</v>
      </c>
      <c r="K107" s="155" t="s">
        <v>540</v>
      </c>
      <c r="L107" s="156"/>
    </row>
    <row r="108" spans="10:12" ht="12.75">
      <c r="J108" s="37" t="s">
        <v>537</v>
      </c>
      <c r="K108" s="155"/>
      <c r="L108" s="156"/>
    </row>
    <row r="109" spans="10:12" ht="12.75">
      <c r="J109" s="37" t="s">
        <v>97</v>
      </c>
      <c r="K109" s="155" t="s">
        <v>542</v>
      </c>
      <c r="L109" s="156"/>
    </row>
    <row r="110" spans="10:12" ht="12.75">
      <c r="J110" s="37" t="s">
        <v>538</v>
      </c>
      <c r="K110" s="155" t="s">
        <v>540</v>
      </c>
      <c r="L110" s="156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0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40138</v>
      </c>
      <c r="E1" s="161"/>
      <c r="F1" s="162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>
        <v>1</v>
      </c>
      <c r="N3" s="69"/>
      <c r="O3" s="70">
        <f>-10*M3</f>
        <v>-10</v>
      </c>
      <c r="P3" s="122">
        <v>1</v>
      </c>
      <c r="Q3" s="131"/>
      <c r="R3" s="70">
        <f>-3.5714*P3</f>
        <v>-3.5714</v>
      </c>
      <c r="S3" s="68"/>
      <c r="T3" s="72"/>
      <c r="U3" s="101">
        <f aca="true" t="shared" si="0" ref="U3:U34">C3+E3+F3+H3+I3+K3+L3+N3+O3+T3+Q3+R3</f>
        <v>41.45019999999998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>
        <v>1</v>
      </c>
      <c r="N4" s="69"/>
      <c r="O4" s="70">
        <f aca="true" t="shared" si="4" ref="O4:O53">-10*M4</f>
        <v>-10</v>
      </c>
      <c r="P4" s="122"/>
      <c r="Q4" s="131"/>
      <c r="R4" s="70">
        <f aca="true" t="shared" si="5" ref="R4:R53">-3.5714*P4</f>
        <v>0</v>
      </c>
      <c r="S4" s="73"/>
      <c r="T4" s="72"/>
      <c r="U4" s="101">
        <f t="shared" si="0"/>
        <v>62.95079999999999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>
        <v>1</v>
      </c>
      <c r="N6" s="76"/>
      <c r="O6" s="77">
        <f t="shared" si="4"/>
        <v>-10</v>
      </c>
      <c r="P6" s="123">
        <v>1</v>
      </c>
      <c r="Q6" s="132"/>
      <c r="R6" s="77">
        <f t="shared" si="5"/>
        <v>-3.5714</v>
      </c>
      <c r="S6" s="80"/>
      <c r="T6" s="79"/>
      <c r="U6" s="101">
        <f t="shared" si="0"/>
        <v>34.81230000000001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>
        <v>1</v>
      </c>
      <c r="N7" s="76"/>
      <c r="O7" s="77">
        <f t="shared" si="4"/>
        <v>-10</v>
      </c>
      <c r="P7" s="124"/>
      <c r="Q7" s="133"/>
      <c r="R7" s="77">
        <f t="shared" si="5"/>
        <v>0</v>
      </c>
      <c r="S7" s="75"/>
      <c r="T7" s="79"/>
      <c r="U7" s="101">
        <f t="shared" si="0"/>
        <v>43.186400000000006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609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>
        <v>2</v>
      </c>
      <c r="N9" s="90">
        <v>100</v>
      </c>
      <c r="O9" s="91">
        <f t="shared" si="4"/>
        <v>-20</v>
      </c>
      <c r="P9" s="125">
        <v>1</v>
      </c>
      <c r="Q9" s="134"/>
      <c r="R9" s="91">
        <f t="shared" si="5"/>
        <v>-3.5714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>
        <v>1</v>
      </c>
      <c r="N12" s="83"/>
      <c r="O12" s="84">
        <f t="shared" si="4"/>
        <v>-10</v>
      </c>
      <c r="P12" s="127">
        <v>1</v>
      </c>
      <c r="Q12" s="136"/>
      <c r="R12" s="84">
        <f t="shared" si="5"/>
        <v>-3.5714</v>
      </c>
      <c r="S12" s="82"/>
      <c r="T12" s="87"/>
      <c r="U12" s="101">
        <f t="shared" si="0"/>
        <v>43.390299999999996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-3.5714</v>
      </c>
      <c r="S18" s="68"/>
      <c r="T18" s="72"/>
      <c r="U18" s="101">
        <f t="shared" si="0"/>
        <v>55.79639999999998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>
        <v>1</v>
      </c>
      <c r="N19" s="69"/>
      <c r="O19" s="70">
        <f t="shared" si="4"/>
        <v>-10</v>
      </c>
      <c r="P19" s="122"/>
      <c r="Q19" s="131"/>
      <c r="R19" s="70">
        <f t="shared" si="5"/>
        <v>0</v>
      </c>
      <c r="S19" s="73"/>
      <c r="T19" s="72"/>
      <c r="U19" s="101">
        <f t="shared" si="0"/>
        <v>-4.5772999999999815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>
        <v>1</v>
      </c>
      <c r="N25" s="90"/>
      <c r="O25" s="91">
        <f t="shared" si="4"/>
        <v>-10</v>
      </c>
      <c r="P25" s="125"/>
      <c r="Q25" s="134"/>
      <c r="R25" s="91">
        <f t="shared" si="5"/>
        <v>0</v>
      </c>
      <c r="S25" s="89"/>
      <c r="T25" s="93"/>
      <c r="U25" s="101">
        <f t="shared" si="0"/>
        <v>31.629300000000015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>
        <f t="shared" si="4"/>
        <v>0</v>
      </c>
      <c r="P27" s="127">
        <v>3</v>
      </c>
      <c r="Q27" s="136"/>
      <c r="R27" s="84">
        <f t="shared" si="5"/>
        <v>-10.7142</v>
      </c>
      <c r="S27" s="82"/>
      <c r="T27" s="87"/>
      <c r="U27" s="101">
        <f t="shared" si="0"/>
        <v>71.6527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>
        <v>1</v>
      </c>
      <c r="N28" s="98"/>
      <c r="O28" s="84">
        <f t="shared" si="4"/>
        <v>-10</v>
      </c>
      <c r="P28" s="129">
        <v>1</v>
      </c>
      <c r="Q28" s="138"/>
      <c r="R28" s="84">
        <f t="shared" si="5"/>
        <v>-3.5714</v>
      </c>
      <c r="S28" s="86"/>
      <c r="T28" s="87"/>
      <c r="U28" s="101">
        <f t="shared" si="0"/>
        <v>46.7722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>
        <v>1</v>
      </c>
      <c r="N34" s="69"/>
      <c r="O34" s="70">
        <f t="shared" si="4"/>
        <v>-10</v>
      </c>
      <c r="P34" s="122">
        <v>1</v>
      </c>
      <c r="Q34" s="131"/>
      <c r="R34" s="70">
        <f t="shared" si="5"/>
        <v>-3.5714</v>
      </c>
      <c r="S34" s="73"/>
      <c r="T34" s="72"/>
      <c r="U34" s="101">
        <f t="shared" si="0"/>
        <v>56.676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>
        <v>1</v>
      </c>
      <c r="N37" s="76"/>
      <c r="O37" s="77">
        <f t="shared" si="4"/>
        <v>-10</v>
      </c>
      <c r="P37" s="124">
        <v>1</v>
      </c>
      <c r="Q37" s="133"/>
      <c r="R37" s="77">
        <f t="shared" si="5"/>
        <v>-3.5714</v>
      </c>
      <c r="S37" s="75"/>
      <c r="T37" s="79"/>
      <c r="U37" s="101">
        <f t="shared" si="6"/>
        <v>50.126599999999996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-10</v>
      </c>
      <c r="P38" s="124">
        <v>1</v>
      </c>
      <c r="Q38" s="133"/>
      <c r="R38" s="77">
        <f t="shared" si="5"/>
        <v>-3.5714</v>
      </c>
      <c r="S38" s="80"/>
      <c r="T38" s="79"/>
      <c r="U38" s="101">
        <f t="shared" si="6"/>
        <v>-4.2783999999999995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608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>
        <v>100</v>
      </c>
      <c r="O44" s="84">
        <f t="shared" si="4"/>
        <v>-10</v>
      </c>
      <c r="P44" s="129">
        <v>1</v>
      </c>
      <c r="Q44" s="138"/>
      <c r="R44" s="84">
        <f t="shared" si="5"/>
        <v>-3.5714</v>
      </c>
      <c r="S44" s="86"/>
      <c r="T44" s="87"/>
      <c r="U44" s="101">
        <f t="shared" si="6"/>
        <v>86.4286</v>
      </c>
    </row>
    <row r="45" spans="1:21" ht="12.75">
      <c r="A45" s="2">
        <v>43</v>
      </c>
      <c r="B45" s="105" t="s">
        <v>585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29.389600000000012</v>
      </c>
    </row>
    <row r="47" spans="1:21" ht="12.75">
      <c r="A47" s="2">
        <v>45</v>
      </c>
      <c r="B47" s="105" t="s">
        <v>586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>
        <v>1</v>
      </c>
      <c r="N47" s="99"/>
      <c r="O47" s="63">
        <f t="shared" si="4"/>
        <v>-10</v>
      </c>
      <c r="P47" s="130">
        <v>1</v>
      </c>
      <c r="Q47" s="139"/>
      <c r="R47" s="63">
        <f t="shared" si="5"/>
        <v>-3.5714</v>
      </c>
      <c r="S47" s="66"/>
      <c r="T47" s="65"/>
      <c r="U47" s="101">
        <f t="shared" si="6"/>
        <v>17.36779999999998</v>
      </c>
    </row>
    <row r="48" spans="1:21" ht="12.75">
      <c r="A48" s="2">
        <v>46</v>
      </c>
      <c r="B48" s="102" t="s">
        <v>587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588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589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590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591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15</v>
      </c>
      <c r="O55" s="1">
        <f>N66/M55</f>
        <v>10</v>
      </c>
      <c r="P55" s="1">
        <f>SUM(P3:P53)</f>
        <v>14</v>
      </c>
      <c r="R55" s="1">
        <f>Q66/P55</f>
        <v>3.5714285714285716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592</v>
      </c>
      <c r="F56" s="48" t="s">
        <v>593</v>
      </c>
      <c r="G56" s="47" t="s">
        <v>592</v>
      </c>
      <c r="I56" s="48" t="s">
        <v>593</v>
      </c>
      <c r="J56" s="47" t="s">
        <v>592</v>
      </c>
      <c r="L56" s="48" t="s">
        <v>593</v>
      </c>
      <c r="M56" s="47" t="s">
        <v>592</v>
      </c>
      <c r="O56" s="48" t="s">
        <v>593</v>
      </c>
      <c r="P56" s="47" t="s">
        <v>592</v>
      </c>
      <c r="R56" s="48" t="s">
        <v>593</v>
      </c>
    </row>
    <row r="57" spans="5:21" ht="12.75">
      <c r="E57" s="37" t="s">
        <v>594</v>
      </c>
      <c r="F57" s="1">
        <f>SUM(F3:F53)</f>
        <v>-100.00050000000003</v>
      </c>
      <c r="H57" s="37" t="s">
        <v>594</v>
      </c>
      <c r="I57" s="1">
        <f>SUM(I3:I53)</f>
        <v>-40.0006</v>
      </c>
      <c r="K57" s="37" t="s">
        <v>594</v>
      </c>
      <c r="L57" s="1">
        <f>SUM(L3:L53)</f>
        <v>-149.99949999999995</v>
      </c>
      <c r="N57" s="37" t="s">
        <v>594</v>
      </c>
      <c r="O57" s="1">
        <f>SUM(O3:O53)</f>
        <v>-150</v>
      </c>
      <c r="Q57" s="37" t="s">
        <v>594</v>
      </c>
      <c r="R57" s="1">
        <f>SUM(R3:R53)</f>
        <v>-49.99959999999998</v>
      </c>
      <c r="U57" s="24"/>
    </row>
    <row r="58" spans="2:21" ht="12.75">
      <c r="B58" s="41" t="s">
        <v>595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2359.9990000000007</v>
      </c>
      <c r="W59" s="121">
        <f>U59</f>
        <v>2359.9990000000007</v>
      </c>
    </row>
    <row r="60" spans="4:18" ht="12.75" customHeight="1">
      <c r="D60" s="157" t="s">
        <v>601</v>
      </c>
      <c r="E60" s="164"/>
      <c r="F60" s="165"/>
      <c r="G60" s="157" t="s">
        <v>601</v>
      </c>
      <c r="H60" s="164"/>
      <c r="I60" s="165"/>
      <c r="J60" s="157" t="s">
        <v>604</v>
      </c>
      <c r="K60" s="164"/>
      <c r="L60" s="165"/>
      <c r="M60" s="157" t="s">
        <v>605</v>
      </c>
      <c r="N60" s="164"/>
      <c r="O60" s="165"/>
      <c r="P60" s="157" t="s">
        <v>611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596</v>
      </c>
      <c r="E66" s="50">
        <f>E68-E84-E93</f>
        <v>100</v>
      </c>
      <c r="F66" s="51"/>
      <c r="G66" s="52" t="s">
        <v>596</v>
      </c>
      <c r="H66" s="50">
        <f>H68-H84-H93</f>
        <v>30</v>
      </c>
      <c r="I66" s="51"/>
      <c r="J66" s="52" t="s">
        <v>596</v>
      </c>
      <c r="K66" s="50">
        <f>K68-K84-K93</f>
        <v>150</v>
      </c>
      <c r="L66" s="51"/>
      <c r="M66" s="52" t="s">
        <v>596</v>
      </c>
      <c r="N66" s="50">
        <f>N68-N84-N93</f>
        <v>150</v>
      </c>
      <c r="O66" s="51"/>
      <c r="P66" s="52" t="s">
        <v>596</v>
      </c>
      <c r="Q66" s="50">
        <f>Q68-Q84-Q93</f>
        <v>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597</v>
      </c>
      <c r="E68" s="54">
        <v>100</v>
      </c>
      <c r="F68" s="55"/>
      <c r="G68" s="110" t="s">
        <v>597</v>
      </c>
      <c r="H68" s="54">
        <v>40</v>
      </c>
      <c r="I68" s="55"/>
      <c r="J68" s="110" t="s">
        <v>597</v>
      </c>
      <c r="K68" s="54">
        <v>150</v>
      </c>
      <c r="L68" s="55"/>
      <c r="M68" s="110" t="s">
        <v>597</v>
      </c>
      <c r="N68" s="54">
        <v>150</v>
      </c>
      <c r="O68" s="55"/>
      <c r="P68" s="110" t="s">
        <v>597</v>
      </c>
      <c r="Q68" s="54">
        <v>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45"/>
      <c r="N72" s="145"/>
      <c r="O72" s="145"/>
      <c r="P72" s="145"/>
      <c r="Q72" s="145"/>
      <c r="R72" s="145"/>
    </row>
    <row r="74" spans="4:18" ht="12.75" customHeight="1">
      <c r="D74" s="146" t="s">
        <v>602</v>
      </c>
      <c r="E74" s="146"/>
      <c r="F74" s="146"/>
      <c r="G74" s="146"/>
      <c r="H74" s="146"/>
      <c r="I74" s="146"/>
      <c r="J74" s="146"/>
      <c r="K74" s="146"/>
      <c r="L74" s="146"/>
      <c r="M74" s="146" t="s">
        <v>607</v>
      </c>
      <c r="N74" s="146"/>
      <c r="O74" s="146"/>
      <c r="P74" s="146" t="s">
        <v>610</v>
      </c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/>
      <c r="K77" s="146"/>
      <c r="L77" s="146"/>
      <c r="M77" s="146" t="s">
        <v>606</v>
      </c>
      <c r="N77" s="146"/>
      <c r="O77" s="146"/>
      <c r="P77" s="144"/>
      <c r="Q77" s="144"/>
      <c r="R77" s="144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4"/>
      <c r="Q78" s="144"/>
      <c r="R78" s="144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4"/>
      <c r="Q79" s="144"/>
      <c r="R79" s="144"/>
    </row>
    <row r="80" spans="4:17" ht="12.75">
      <c r="D80" s="155" t="s">
        <v>598</v>
      </c>
      <c r="E80" s="156"/>
      <c r="G80" s="155" t="s">
        <v>598</v>
      </c>
      <c r="H80" s="156"/>
      <c r="J80" s="155" t="s">
        <v>598</v>
      </c>
      <c r="K80" s="156"/>
      <c r="M80" s="155" t="s">
        <v>598</v>
      </c>
      <c r="N80" s="156"/>
      <c r="P80" s="155" t="s">
        <v>598</v>
      </c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599</v>
      </c>
      <c r="E87" s="156"/>
      <c r="G87" s="155" t="s">
        <v>599</v>
      </c>
      <c r="H87" s="156"/>
      <c r="J87" s="155" t="s">
        <v>599</v>
      </c>
      <c r="K87" s="156"/>
      <c r="M87" s="155" t="s">
        <v>599</v>
      </c>
      <c r="N87" s="156"/>
      <c r="P87" s="155" t="s">
        <v>599</v>
      </c>
      <c r="Q87" s="156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603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8" t="s">
        <v>600</v>
      </c>
      <c r="E95" s="158"/>
      <c r="F95" s="158"/>
      <c r="G95" s="158" t="s">
        <v>600</v>
      </c>
      <c r="H95" s="158"/>
      <c r="I95" s="158"/>
      <c r="J95" s="158" t="s">
        <v>600</v>
      </c>
      <c r="K95" s="158"/>
      <c r="L95" s="158"/>
      <c r="M95" s="158" t="s">
        <v>600</v>
      </c>
      <c r="N95" s="158"/>
      <c r="O95" s="158"/>
      <c r="P95" s="158" t="s">
        <v>600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596</v>
      </c>
      <c r="E102" s="156"/>
      <c r="F102" s="156"/>
      <c r="G102" s="159" t="s">
        <v>596</v>
      </c>
      <c r="H102" s="156"/>
      <c r="I102" s="156"/>
      <c r="J102" s="159" t="s">
        <v>596</v>
      </c>
      <c r="K102" s="156"/>
      <c r="L102" s="156"/>
      <c r="M102" s="159" t="s">
        <v>596</v>
      </c>
      <c r="N102" s="156"/>
      <c r="O102" s="156"/>
      <c r="P102" s="159" t="s">
        <v>596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25">
      <selection activeCell="U35" sqref="U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40173</v>
      </c>
      <c r="E1" s="161"/>
      <c r="F1" s="162"/>
      <c r="G1" s="18"/>
      <c r="H1" s="32">
        <v>40180</v>
      </c>
      <c r="I1" s="19"/>
      <c r="J1" s="44"/>
      <c r="K1" s="32">
        <v>40201</v>
      </c>
      <c r="L1" s="45"/>
      <c r="M1" s="18"/>
      <c r="N1" s="32">
        <v>40208</v>
      </c>
      <c r="O1" s="19"/>
      <c r="P1" s="18"/>
      <c r="Q1" s="32">
        <v>40215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41.4502</v>
      </c>
      <c r="D3" s="68">
        <v>1</v>
      </c>
      <c r="E3" s="69"/>
      <c r="F3" s="70">
        <f>-5.3846*D3</f>
        <v>-5.3846</v>
      </c>
      <c r="G3" s="68">
        <v>1</v>
      </c>
      <c r="H3" s="69"/>
      <c r="I3" s="70">
        <f>-5*G3</f>
        <v>-5</v>
      </c>
      <c r="J3" s="68">
        <v>1</v>
      </c>
      <c r="K3" s="69"/>
      <c r="L3" s="70">
        <f>-16.6667*J3</f>
        <v>-16.6667</v>
      </c>
      <c r="M3" s="68">
        <v>1</v>
      </c>
      <c r="N3" s="69"/>
      <c r="O3" s="70">
        <f>-5*M3</f>
        <v>-5</v>
      </c>
      <c r="P3" s="122">
        <v>1</v>
      </c>
      <c r="Q3" s="131">
        <v>80</v>
      </c>
      <c r="R3" s="70">
        <f>-5.4545*P3</f>
        <v>-5.4545</v>
      </c>
      <c r="S3" s="68"/>
      <c r="T3" s="72"/>
      <c r="U3" s="101">
        <f aca="true" t="shared" si="0" ref="U3:U34">C3+E3+F3+H3+I3+K3+L3+N3+O3+T3+Q3+R3</f>
        <v>83.9444</v>
      </c>
    </row>
    <row r="4" spans="1:21" ht="12.75">
      <c r="A4" s="2">
        <v>2</v>
      </c>
      <c r="B4" s="100" t="s">
        <v>3</v>
      </c>
      <c r="C4" s="67">
        <v>62.9508</v>
      </c>
      <c r="D4" s="68">
        <v>1</v>
      </c>
      <c r="E4" s="69"/>
      <c r="F4" s="70">
        <f aca="true" t="shared" si="1" ref="F4:F53">-5.3846*D4</f>
        <v>-5.3846</v>
      </c>
      <c r="G4" s="68">
        <v>1</v>
      </c>
      <c r="H4" s="69"/>
      <c r="I4" s="70">
        <f aca="true" t="shared" si="2" ref="I4:I53">-5*G4</f>
        <v>-5</v>
      </c>
      <c r="J4" s="68">
        <v>1</v>
      </c>
      <c r="K4" s="69"/>
      <c r="L4" s="70">
        <f aca="true" t="shared" si="3" ref="L4:L53">-16.6667*J4</f>
        <v>-16.6667</v>
      </c>
      <c r="M4" s="68"/>
      <c r="N4" s="69"/>
      <c r="O4" s="70">
        <f aca="true" t="shared" si="4" ref="O4:O53">-5*M4</f>
        <v>0</v>
      </c>
      <c r="P4" s="122"/>
      <c r="Q4" s="131"/>
      <c r="R4" s="70">
        <f aca="true" t="shared" si="5" ref="R4:R53">-5.4545*P4</f>
        <v>0</v>
      </c>
      <c r="S4" s="73"/>
      <c r="T4" s="72"/>
      <c r="U4" s="101">
        <f t="shared" si="0"/>
        <v>35.8995</v>
      </c>
    </row>
    <row r="5" spans="1:21" ht="12.75">
      <c r="A5" s="2">
        <v>3</v>
      </c>
      <c r="B5" s="102" t="s">
        <v>13</v>
      </c>
      <c r="C5" s="67"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20</v>
      </c>
      <c r="C6" s="74">
        <v>34.8123</v>
      </c>
      <c r="D6" s="80"/>
      <c r="E6" s="76"/>
      <c r="F6" s="77">
        <f t="shared" si="1"/>
        <v>0</v>
      </c>
      <c r="G6" s="80">
        <v>2</v>
      </c>
      <c r="H6" s="76"/>
      <c r="I6" s="77">
        <f t="shared" si="2"/>
        <v>-10</v>
      </c>
      <c r="J6" s="80">
        <v>1</v>
      </c>
      <c r="K6" s="76"/>
      <c r="L6" s="77">
        <f t="shared" si="3"/>
        <v>-16.6667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46</v>
      </c>
      <c r="C7" s="74"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47</v>
      </c>
      <c r="C8" s="74"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609</v>
      </c>
      <c r="C9" s="88"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613</v>
      </c>
      <c r="C10" s="88">
        <v>0</v>
      </c>
      <c r="D10" s="94">
        <v>1</v>
      </c>
      <c r="E10" s="90">
        <v>100</v>
      </c>
      <c r="F10" s="91">
        <f t="shared" si="1"/>
        <v>-5.3846</v>
      </c>
      <c r="G10" s="94">
        <v>2</v>
      </c>
      <c r="H10" s="90"/>
      <c r="I10" s="91">
        <f t="shared" si="2"/>
        <v>-10</v>
      </c>
      <c r="J10" s="94"/>
      <c r="K10" s="90"/>
      <c r="L10" s="91">
        <f t="shared" si="3"/>
        <v>0</v>
      </c>
      <c r="M10" s="94">
        <v>0</v>
      </c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84.6154</v>
      </c>
    </row>
    <row r="11" spans="1:21" ht="12.75">
      <c r="A11" s="2">
        <v>9</v>
      </c>
      <c r="B11" s="106" t="s">
        <v>95</v>
      </c>
      <c r="C11" s="88"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v>43.3903</v>
      </c>
      <c r="D12" s="82">
        <v>1</v>
      </c>
      <c r="E12" s="83"/>
      <c r="F12" s="84">
        <f t="shared" si="1"/>
        <v>-5.3846</v>
      </c>
      <c r="G12" s="82">
        <v>1</v>
      </c>
      <c r="H12" s="83"/>
      <c r="I12" s="84">
        <f t="shared" si="2"/>
        <v>-5</v>
      </c>
      <c r="J12" s="82">
        <v>2</v>
      </c>
      <c r="K12" s="83"/>
      <c r="L12" s="84">
        <f t="shared" si="3"/>
        <v>-33.3334</v>
      </c>
      <c r="M12" s="82">
        <v>4</v>
      </c>
      <c r="N12" s="83">
        <v>100</v>
      </c>
      <c r="O12" s="84">
        <f t="shared" si="4"/>
        <v>-20</v>
      </c>
      <c r="P12" s="127">
        <v>1</v>
      </c>
      <c r="Q12" s="136"/>
      <c r="R12" s="84">
        <f t="shared" si="5"/>
        <v>-5.4545</v>
      </c>
      <c r="S12" s="82"/>
      <c r="T12" s="87"/>
      <c r="U12" s="101">
        <f t="shared" si="0"/>
        <v>74.21780000000001</v>
      </c>
    </row>
    <row r="13" spans="1:21" ht="12.75">
      <c r="A13" s="2">
        <v>11</v>
      </c>
      <c r="B13" s="104" t="s">
        <v>96</v>
      </c>
      <c r="C13" s="81"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29</v>
      </c>
      <c r="C14" s="81"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30</v>
      </c>
      <c r="C15" s="60"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-16.6667</v>
      </c>
      <c r="M15" s="61">
        <v>1</v>
      </c>
      <c r="N15" s="62"/>
      <c r="O15" s="63">
        <f t="shared" si="4"/>
        <v>-5</v>
      </c>
      <c r="P15" s="128"/>
      <c r="Q15" s="137"/>
      <c r="R15" s="63">
        <f t="shared" si="5"/>
        <v>0</v>
      </c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88</v>
      </c>
      <c r="C16" s="60"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v>55.7964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-5.4545</v>
      </c>
      <c r="S18" s="68"/>
      <c r="T18" s="72"/>
      <c r="U18" s="101">
        <f t="shared" si="0"/>
        <v>50.341899999999995</v>
      </c>
    </row>
    <row r="19" spans="1:21" ht="12.75">
      <c r="A19" s="2">
        <v>17</v>
      </c>
      <c r="B19" s="102" t="s">
        <v>56</v>
      </c>
      <c r="C19" s="67">
        <v>-4.5773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2</v>
      </c>
      <c r="K19" s="69">
        <v>100</v>
      </c>
      <c r="L19" s="70">
        <f t="shared" si="3"/>
        <v>-33.3334</v>
      </c>
      <c r="M19" s="68"/>
      <c r="N19" s="69"/>
      <c r="O19" s="70">
        <f t="shared" si="4"/>
        <v>0</v>
      </c>
      <c r="P19" s="122"/>
      <c r="Q19" s="131"/>
      <c r="R19" s="70">
        <f t="shared" si="5"/>
        <v>0</v>
      </c>
      <c r="S19" s="73"/>
      <c r="T19" s="72"/>
      <c r="U19" s="101">
        <f t="shared" si="0"/>
        <v>62.08930000000001</v>
      </c>
    </row>
    <row r="20" spans="1:21" ht="12.75">
      <c r="A20" s="2">
        <v>18</v>
      </c>
      <c r="B20" s="102" t="s">
        <v>57</v>
      </c>
      <c r="C20" s="67"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616</v>
      </c>
      <c r="C21" s="74">
        <v>82.3669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-5</v>
      </c>
      <c r="J21" s="75">
        <v>1</v>
      </c>
      <c r="K21" s="76"/>
      <c r="L21" s="77">
        <f t="shared" si="3"/>
        <v>-16.6667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152</v>
      </c>
      <c r="C22" s="74"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41</v>
      </c>
      <c r="C23" s="74">
        <v>76.75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-33.3334</v>
      </c>
      <c r="M23" s="75">
        <v>2</v>
      </c>
      <c r="N23" s="76"/>
      <c r="O23" s="77">
        <f t="shared" si="4"/>
        <v>-10</v>
      </c>
      <c r="P23" s="124"/>
      <c r="Q23" s="133"/>
      <c r="R23" s="77">
        <f t="shared" si="5"/>
        <v>0</v>
      </c>
      <c r="S23" s="80"/>
      <c r="T23" s="79"/>
      <c r="U23" s="101">
        <f t="shared" si="0"/>
        <v>33.4166</v>
      </c>
    </row>
    <row r="24" spans="1:21" ht="12.75">
      <c r="A24" s="2">
        <v>22</v>
      </c>
      <c r="B24" s="106" t="s">
        <v>64</v>
      </c>
      <c r="C24" s="88"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45</v>
      </c>
      <c r="C25" s="88">
        <v>31.6293</v>
      </c>
      <c r="D25" s="89">
        <v>1</v>
      </c>
      <c r="E25" s="90"/>
      <c r="F25" s="91">
        <f t="shared" si="1"/>
        <v>-5.3846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-16.6667</v>
      </c>
      <c r="M25" s="89">
        <v>1</v>
      </c>
      <c r="N25" s="90">
        <v>100</v>
      </c>
      <c r="O25" s="91">
        <f t="shared" si="4"/>
        <v>-5</v>
      </c>
      <c r="P25" s="125">
        <v>1</v>
      </c>
      <c r="Q25" s="134"/>
      <c r="R25" s="91">
        <f t="shared" si="5"/>
        <v>-5.4545</v>
      </c>
      <c r="S25" s="89"/>
      <c r="T25" s="93"/>
      <c r="U25" s="101">
        <f t="shared" si="0"/>
        <v>94.1235</v>
      </c>
    </row>
    <row r="26" spans="1:21" ht="12.75">
      <c r="A26" s="2">
        <v>24</v>
      </c>
      <c r="B26" s="106" t="s">
        <v>77</v>
      </c>
      <c r="C26" s="88">
        <v>21.7075</v>
      </c>
      <c r="D26" s="89">
        <v>1</v>
      </c>
      <c r="E26" s="90"/>
      <c r="F26" s="91">
        <f t="shared" si="1"/>
        <v>-5.3846</v>
      </c>
      <c r="G26" s="89"/>
      <c r="H26" s="90"/>
      <c r="I26" s="91">
        <f t="shared" si="2"/>
        <v>0</v>
      </c>
      <c r="J26" s="89"/>
      <c r="K26" s="90"/>
      <c r="L26" s="91">
        <f t="shared" si="3"/>
        <v>0</v>
      </c>
      <c r="M26" s="89">
        <v>1</v>
      </c>
      <c r="N26" s="90"/>
      <c r="O26" s="91">
        <f t="shared" si="4"/>
        <v>-5</v>
      </c>
      <c r="P26" s="125">
        <v>1</v>
      </c>
      <c r="Q26" s="134"/>
      <c r="R26" s="91">
        <f t="shared" si="5"/>
        <v>-5.4545</v>
      </c>
      <c r="S26" s="94"/>
      <c r="T26" s="93"/>
      <c r="U26" s="101">
        <f t="shared" si="0"/>
        <v>5.8684</v>
      </c>
    </row>
    <row r="27" spans="1:21" ht="12.75">
      <c r="A27" s="2">
        <v>25</v>
      </c>
      <c r="B27" s="104" t="s">
        <v>486</v>
      </c>
      <c r="C27" s="81">
        <v>71.6527</v>
      </c>
      <c r="D27" s="82">
        <v>1</v>
      </c>
      <c r="E27" s="98"/>
      <c r="F27" s="84">
        <f t="shared" si="1"/>
        <v>-5.3846</v>
      </c>
      <c r="G27" s="82">
        <v>1</v>
      </c>
      <c r="H27" s="98"/>
      <c r="I27" s="84">
        <f t="shared" si="2"/>
        <v>-5</v>
      </c>
      <c r="J27" s="82"/>
      <c r="K27" s="98"/>
      <c r="L27" s="84">
        <f t="shared" si="3"/>
        <v>0</v>
      </c>
      <c r="M27" s="82">
        <v>1</v>
      </c>
      <c r="N27" s="98"/>
      <c r="O27" s="84">
        <f t="shared" si="4"/>
        <v>-5</v>
      </c>
      <c r="P27" s="127"/>
      <c r="Q27" s="136"/>
      <c r="R27" s="84">
        <f t="shared" si="5"/>
        <v>0</v>
      </c>
      <c r="S27" s="82"/>
      <c r="T27" s="87"/>
      <c r="U27" s="101">
        <f t="shared" si="0"/>
        <v>56.26809999999999</v>
      </c>
    </row>
    <row r="28" spans="1:21" ht="12.75">
      <c r="A28" s="2">
        <v>26</v>
      </c>
      <c r="B28" s="104" t="s">
        <v>98</v>
      </c>
      <c r="C28" s="81">
        <v>46.7722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-5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41.7722</v>
      </c>
    </row>
    <row r="29" spans="1:21" ht="12.75">
      <c r="A29" s="2">
        <v>27</v>
      </c>
      <c r="B29" s="104" t="s">
        <v>172</v>
      </c>
      <c r="C29" s="81"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v>46.3203</v>
      </c>
      <c r="D30" s="66">
        <v>1</v>
      </c>
      <c r="E30" s="99"/>
      <c r="F30" s="63">
        <f t="shared" si="1"/>
        <v>-5.3846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89</v>
      </c>
      <c r="C31" s="60">
        <v>68.6183</v>
      </c>
      <c r="D31" s="61">
        <v>1</v>
      </c>
      <c r="E31" s="99"/>
      <c r="F31" s="63">
        <f t="shared" si="1"/>
        <v>-5.3846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>
        <v>1</v>
      </c>
      <c r="N31" s="99"/>
      <c r="O31" s="63">
        <f t="shared" si="4"/>
        <v>-5</v>
      </c>
      <c r="P31" s="128"/>
      <c r="Q31" s="137"/>
      <c r="R31" s="63">
        <f t="shared" si="5"/>
        <v>0</v>
      </c>
      <c r="S31" s="61"/>
      <c r="T31" s="65"/>
      <c r="U31" s="101">
        <f t="shared" si="0"/>
        <v>58.233700000000006</v>
      </c>
    </row>
    <row r="32" spans="1:21" ht="12.75">
      <c r="A32" s="2">
        <v>30</v>
      </c>
      <c r="B32" s="105" t="s">
        <v>166</v>
      </c>
      <c r="C32" s="60"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>
        <v>1</v>
      </c>
      <c r="Q32" s="139"/>
      <c r="R32" s="63">
        <f t="shared" si="5"/>
        <v>-5.4545</v>
      </c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167</v>
      </c>
      <c r="C33" s="67"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496</v>
      </c>
      <c r="C34" s="67">
        <v>56.676</v>
      </c>
      <c r="D34" s="68">
        <v>1</v>
      </c>
      <c r="E34" s="69"/>
      <c r="F34" s="70">
        <f t="shared" si="1"/>
        <v>-5.3846</v>
      </c>
      <c r="G34" s="120">
        <v>1</v>
      </c>
      <c r="H34" s="69"/>
      <c r="I34" s="70">
        <f t="shared" si="2"/>
        <v>-5</v>
      </c>
      <c r="J34" s="120">
        <v>1</v>
      </c>
      <c r="K34" s="69"/>
      <c r="L34" s="70">
        <f t="shared" si="3"/>
        <v>-16.6667</v>
      </c>
      <c r="M34" s="68"/>
      <c r="N34" s="69"/>
      <c r="O34" s="70">
        <f t="shared" si="4"/>
        <v>0</v>
      </c>
      <c r="P34" s="122"/>
      <c r="Q34" s="131"/>
      <c r="R34" s="70">
        <f t="shared" si="5"/>
        <v>0</v>
      </c>
      <c r="S34" s="73"/>
      <c r="T34" s="72"/>
      <c r="U34" s="101">
        <f t="shared" si="0"/>
        <v>29.624700000000004</v>
      </c>
    </row>
    <row r="35" spans="1:21" ht="12.75">
      <c r="A35" s="2">
        <v>33</v>
      </c>
      <c r="B35" s="102" t="s">
        <v>168</v>
      </c>
      <c r="C35" s="67">
        <v>77.2197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-16.6667</v>
      </c>
      <c r="M35" s="68"/>
      <c r="N35" s="69"/>
      <c r="O35" s="70">
        <f t="shared" si="4"/>
        <v>0</v>
      </c>
      <c r="P35" s="122">
        <v>1</v>
      </c>
      <c r="Q35" s="131"/>
      <c r="R35" s="70">
        <f t="shared" si="5"/>
        <v>-5.4545</v>
      </c>
      <c r="S35" s="68"/>
      <c r="T35" s="72"/>
      <c r="U35" s="101">
        <f aca="true" t="shared" si="6" ref="U35:U53">C35+E35+F35+H35+I35+K35+L35+N35+O35+T35+Q35+R35</f>
        <v>55.0985</v>
      </c>
    </row>
    <row r="36" spans="1:21" ht="12.75">
      <c r="A36" s="2">
        <v>34</v>
      </c>
      <c r="B36" s="103" t="s">
        <v>109</v>
      </c>
      <c r="C36" s="74"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</v>
      </c>
    </row>
    <row r="37" spans="1:22" ht="12.75">
      <c r="A37" s="2">
        <v>35</v>
      </c>
      <c r="B37" s="103" t="s">
        <v>116</v>
      </c>
      <c r="C37" s="74">
        <v>50.1266</v>
      </c>
      <c r="D37" s="75">
        <v>1</v>
      </c>
      <c r="E37" s="76"/>
      <c r="F37" s="77">
        <f t="shared" si="1"/>
        <v>-5.3846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-16.6667</v>
      </c>
      <c r="M37" s="75">
        <v>1</v>
      </c>
      <c r="N37" s="76"/>
      <c r="O37" s="77">
        <f t="shared" si="4"/>
        <v>-5</v>
      </c>
      <c r="P37" s="124">
        <v>1</v>
      </c>
      <c r="Q37" s="133">
        <v>100</v>
      </c>
      <c r="R37" s="77">
        <f t="shared" si="5"/>
        <v>-5.4545</v>
      </c>
      <c r="S37" s="75"/>
      <c r="T37" s="79"/>
      <c r="U37" s="101">
        <f t="shared" si="6"/>
        <v>112.6208</v>
      </c>
      <c r="V37" s="37"/>
    </row>
    <row r="38" spans="1:21" ht="12.75">
      <c r="A38" s="2">
        <v>36</v>
      </c>
      <c r="B38" s="103" t="s">
        <v>169</v>
      </c>
      <c r="C38" s="74">
        <v>-4.2784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-16.6667</v>
      </c>
      <c r="M38" s="75"/>
      <c r="N38" s="76"/>
      <c r="O38" s="77">
        <f t="shared" si="4"/>
        <v>0</v>
      </c>
      <c r="P38" s="124">
        <v>1</v>
      </c>
      <c r="Q38" s="133">
        <v>80</v>
      </c>
      <c r="R38" s="77">
        <f t="shared" si="5"/>
        <v>-5.4545</v>
      </c>
      <c r="S38" s="80"/>
      <c r="T38" s="79"/>
      <c r="U38" s="101">
        <f t="shared" si="6"/>
        <v>53.6004</v>
      </c>
    </row>
    <row r="39" spans="1:21" ht="12.75">
      <c r="A39" s="2">
        <v>37</v>
      </c>
      <c r="B39" s="106" t="s">
        <v>117</v>
      </c>
      <c r="C39" s="88"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125</v>
      </c>
      <c r="C40" s="88"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146</v>
      </c>
      <c r="C41" s="88"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</v>
      </c>
    </row>
    <row r="42" spans="1:21" ht="12.75">
      <c r="A42" s="2">
        <v>40</v>
      </c>
      <c r="B42" s="104" t="s">
        <v>150</v>
      </c>
      <c r="C42" s="81"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151</v>
      </c>
      <c r="C43" s="81"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8.7841</v>
      </c>
    </row>
    <row r="44" spans="1:21" ht="12.75">
      <c r="A44" s="2">
        <v>42</v>
      </c>
      <c r="B44" s="104" t="s">
        <v>614</v>
      </c>
      <c r="C44" s="81">
        <v>86.4286</v>
      </c>
      <c r="D44" s="86">
        <v>1</v>
      </c>
      <c r="E44" s="98"/>
      <c r="F44" s="84">
        <f t="shared" si="1"/>
        <v>-5.3846</v>
      </c>
      <c r="G44" s="86"/>
      <c r="H44" s="98"/>
      <c r="I44" s="84">
        <f t="shared" si="2"/>
        <v>0</v>
      </c>
      <c r="J44" s="86">
        <v>1</v>
      </c>
      <c r="K44" s="98"/>
      <c r="L44" s="84">
        <f t="shared" si="3"/>
        <v>-16.6667</v>
      </c>
      <c r="M44" s="86">
        <v>1</v>
      </c>
      <c r="N44" s="98"/>
      <c r="O44" s="84">
        <f t="shared" si="4"/>
        <v>-5</v>
      </c>
      <c r="P44" s="129">
        <v>1</v>
      </c>
      <c r="Q44" s="138"/>
      <c r="R44" s="84">
        <f t="shared" si="5"/>
        <v>-5.4545</v>
      </c>
      <c r="S44" s="86"/>
      <c r="T44" s="87"/>
      <c r="U44" s="101">
        <f t="shared" si="6"/>
        <v>53.92279999999999</v>
      </c>
    </row>
    <row r="45" spans="1:21" ht="12.75">
      <c r="A45" s="2">
        <v>43</v>
      </c>
      <c r="B45" s="105" t="s">
        <v>157</v>
      </c>
      <c r="C45" s="60"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6.039</v>
      </c>
    </row>
    <row r="46" spans="1:21" ht="12.75">
      <c r="A46" s="2">
        <v>44</v>
      </c>
      <c r="B46" s="109">
        <v>9631</v>
      </c>
      <c r="C46" s="60">
        <v>29.3896</v>
      </c>
      <c r="D46" s="61">
        <v>1</v>
      </c>
      <c r="E46" s="99"/>
      <c r="F46" s="63">
        <f t="shared" si="1"/>
        <v>-5.3846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24.005000000000003</v>
      </c>
    </row>
    <row r="47" spans="1:21" ht="12.75">
      <c r="A47" s="2">
        <v>45</v>
      </c>
      <c r="B47" s="105" t="s">
        <v>173</v>
      </c>
      <c r="C47" s="60">
        <v>17.3678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>
        <v>1</v>
      </c>
      <c r="K47" s="99"/>
      <c r="L47" s="63">
        <f t="shared" si="3"/>
        <v>-16.6667</v>
      </c>
      <c r="M47" s="66"/>
      <c r="N47" s="99"/>
      <c r="O47" s="63">
        <f t="shared" si="4"/>
        <v>0</v>
      </c>
      <c r="P47" s="130">
        <v>1</v>
      </c>
      <c r="Q47" s="139">
        <v>100</v>
      </c>
      <c r="R47" s="63">
        <f t="shared" si="5"/>
        <v>-5.4545</v>
      </c>
      <c r="S47" s="66"/>
      <c r="T47" s="65"/>
      <c r="U47" s="101">
        <f t="shared" si="6"/>
        <v>90.2466</v>
      </c>
    </row>
    <row r="48" spans="1:21" ht="12.75">
      <c r="A48" s="2">
        <v>46</v>
      </c>
      <c r="B48" s="102" t="s">
        <v>249</v>
      </c>
      <c r="C48" s="67"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11.6028</v>
      </c>
    </row>
    <row r="49" spans="1:21" ht="12.75">
      <c r="A49" s="2">
        <v>47</v>
      </c>
      <c r="B49" s="102" t="s">
        <v>260</v>
      </c>
      <c r="C49" s="67"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481</v>
      </c>
      <c r="C50" s="67"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61.2036</v>
      </c>
    </row>
    <row r="51" spans="1:21" ht="12.75">
      <c r="A51" s="2">
        <v>49</v>
      </c>
      <c r="B51" s="103" t="s">
        <v>272</v>
      </c>
      <c r="C51" s="74"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</v>
      </c>
    </row>
    <row r="52" spans="1:21" ht="12.75">
      <c r="A52" s="2">
        <v>50</v>
      </c>
      <c r="B52" s="103" t="s">
        <v>335</v>
      </c>
      <c r="C52" s="74"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13</v>
      </c>
      <c r="F55" s="1">
        <f>E66/D55</f>
        <v>5.384615384615385</v>
      </c>
      <c r="G55" s="1">
        <f>SUM(G3:G53)</f>
        <v>14</v>
      </c>
      <c r="I55" s="1">
        <f>H66/G55</f>
        <v>5</v>
      </c>
      <c r="J55" s="1">
        <f>SUM(J3:J53)</f>
        <v>18</v>
      </c>
      <c r="L55" s="1">
        <f>K66/J55</f>
        <v>16.666666666666668</v>
      </c>
      <c r="M55" s="1">
        <f>SUM(M3:M53)</f>
        <v>14</v>
      </c>
      <c r="O55" s="1">
        <f>N66/M55</f>
        <v>5</v>
      </c>
      <c r="P55" s="1">
        <f>SUM(P3:P53)</f>
        <v>11</v>
      </c>
      <c r="R55" s="1">
        <f>Q66/P55</f>
        <v>5.454545454545454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-69.99980000000001</v>
      </c>
      <c r="H57" s="37" t="s">
        <v>118</v>
      </c>
      <c r="I57" s="1">
        <f>SUM(I3:I53)</f>
        <v>-70</v>
      </c>
      <c r="K57" s="37" t="s">
        <v>118</v>
      </c>
      <c r="L57" s="1">
        <f>SUM(L3:L53)</f>
        <v>-300.0005999999999</v>
      </c>
      <c r="N57" s="37" t="s">
        <v>118</v>
      </c>
      <c r="O57" s="1">
        <f>SUM(O3:O53)</f>
        <v>-70</v>
      </c>
      <c r="Q57" s="37" t="s">
        <v>118</v>
      </c>
      <c r="R57" s="1">
        <f>SUM(R3:R53)</f>
        <v>-59.99950000000002</v>
      </c>
      <c r="U57" s="24"/>
    </row>
    <row r="58" spans="2:21" ht="12.75">
      <c r="B58" s="41" t="s">
        <v>60</v>
      </c>
      <c r="C58" s="36">
        <f>SUM(C3:C53)</f>
        <v>2359.9990000000007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2549.9991</v>
      </c>
      <c r="W59" s="121">
        <f>U59</f>
        <v>2549.9991</v>
      </c>
    </row>
    <row r="60" spans="4:18" ht="12.75" customHeight="1">
      <c r="D60" s="157" t="s">
        <v>612</v>
      </c>
      <c r="E60" s="164"/>
      <c r="F60" s="165"/>
      <c r="G60" s="157" t="s">
        <v>618</v>
      </c>
      <c r="H60" s="164"/>
      <c r="I60" s="165"/>
      <c r="J60" s="157" t="s">
        <v>619</v>
      </c>
      <c r="K60" s="164"/>
      <c r="L60" s="165"/>
      <c r="M60" s="157" t="s">
        <v>621</v>
      </c>
      <c r="N60" s="164"/>
      <c r="O60" s="165"/>
      <c r="P60" s="157" t="s">
        <v>623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70</v>
      </c>
      <c r="F66" s="51"/>
      <c r="G66" s="52" t="s">
        <v>261</v>
      </c>
      <c r="H66" s="50">
        <f>H68-H84-H93</f>
        <v>70</v>
      </c>
      <c r="I66" s="51"/>
      <c r="J66" s="52" t="s">
        <v>261</v>
      </c>
      <c r="K66" s="50">
        <f>K68-K84-K93</f>
        <v>300</v>
      </c>
      <c r="L66" s="51"/>
      <c r="M66" s="52" t="s">
        <v>261</v>
      </c>
      <c r="N66" s="50">
        <f>N68-N84-N93</f>
        <v>70</v>
      </c>
      <c r="O66" s="51"/>
      <c r="P66" s="52" t="s">
        <v>261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70</v>
      </c>
      <c r="F68" s="55"/>
      <c r="G68" s="110" t="s">
        <v>19</v>
      </c>
      <c r="H68" s="54">
        <v>70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70</v>
      </c>
      <c r="O68" s="55"/>
      <c r="P68" s="110" t="s">
        <v>19</v>
      </c>
      <c r="Q68" s="54">
        <v>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 t="s">
        <v>615</v>
      </c>
      <c r="E74" s="146"/>
      <c r="F74" s="146"/>
      <c r="G74" s="146" t="s">
        <v>617</v>
      </c>
      <c r="H74" s="146"/>
      <c r="I74" s="146"/>
      <c r="J74" s="146"/>
      <c r="K74" s="146"/>
      <c r="L74" s="146"/>
      <c r="M74" s="146" t="s">
        <v>620</v>
      </c>
      <c r="N74" s="146"/>
      <c r="O74" s="146"/>
      <c r="P74" s="146" t="s">
        <v>624</v>
      </c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4" t="s">
        <v>622</v>
      </c>
      <c r="Q77" s="144"/>
      <c r="R77" s="144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4"/>
      <c r="Q78" s="144"/>
      <c r="R78" s="144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4"/>
      <c r="Q79" s="144"/>
      <c r="R79" s="144"/>
    </row>
    <row r="80" spans="4:17" ht="12.75">
      <c r="D80" s="155" t="s">
        <v>81</v>
      </c>
      <c r="E80" s="156"/>
      <c r="G80" s="155" t="s">
        <v>81</v>
      </c>
      <c r="H80" s="156"/>
      <c r="J80" s="155" t="s">
        <v>81</v>
      </c>
      <c r="K80" s="156"/>
      <c r="M80" s="155" t="s">
        <v>81</v>
      </c>
      <c r="N80" s="156"/>
      <c r="P80" s="155" t="s">
        <v>81</v>
      </c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82</v>
      </c>
      <c r="E87" s="156"/>
      <c r="G87" s="155" t="s">
        <v>82</v>
      </c>
      <c r="H87" s="156"/>
      <c r="J87" s="155" t="s">
        <v>82</v>
      </c>
      <c r="K87" s="156"/>
      <c r="M87" s="155" t="s">
        <v>82</v>
      </c>
      <c r="N87" s="156"/>
      <c r="P87" s="155" t="s">
        <v>82</v>
      </c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41" t="s">
        <v>168</v>
      </c>
    </row>
    <row r="93" ht="12.75">
      <c r="E93" s="1">
        <f>SUM(E89:E92)</f>
        <v>0</v>
      </c>
    </row>
    <row r="95" spans="4:18" ht="12.75" customHeight="1">
      <c r="D95" s="158" t="s">
        <v>336</v>
      </c>
      <c r="E95" s="158"/>
      <c r="F95" s="158"/>
      <c r="G95" s="158" t="s">
        <v>336</v>
      </c>
      <c r="H95" s="158"/>
      <c r="I95" s="158"/>
      <c r="J95" s="158" t="s">
        <v>336</v>
      </c>
      <c r="K95" s="158"/>
      <c r="L95" s="158"/>
      <c r="M95" s="158" t="s">
        <v>336</v>
      </c>
      <c r="N95" s="158"/>
      <c r="O95" s="158"/>
      <c r="P95" s="158" t="s">
        <v>336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 t="s">
        <v>613</v>
      </c>
      <c r="N99" s="37"/>
      <c r="O99" s="59"/>
      <c r="P99" s="107"/>
      <c r="Q99" s="37"/>
      <c r="R99" s="59"/>
    </row>
    <row r="102" spans="4:18" ht="12.75">
      <c r="D102" s="159" t="s">
        <v>261</v>
      </c>
      <c r="E102" s="156"/>
      <c r="F102" s="156"/>
      <c r="G102" s="159" t="s">
        <v>261</v>
      </c>
      <c r="H102" s="156"/>
      <c r="I102" s="156"/>
      <c r="J102" s="159" t="s">
        <v>261</v>
      </c>
      <c r="K102" s="156"/>
      <c r="L102" s="156"/>
      <c r="M102" s="159" t="s">
        <v>261</v>
      </c>
      <c r="N102" s="156"/>
      <c r="O102" s="156"/>
      <c r="P102" s="159" t="s">
        <v>261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4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3">
      <selection activeCell="T17" sqref="T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40236</v>
      </c>
      <c r="E1" s="161"/>
      <c r="F1" s="162"/>
      <c r="G1" s="18"/>
      <c r="H1" s="32">
        <v>40243</v>
      </c>
      <c r="I1" s="19"/>
      <c r="J1" s="44"/>
      <c r="K1" s="32">
        <v>40250</v>
      </c>
      <c r="L1" s="45"/>
      <c r="M1" s="18"/>
      <c r="N1" s="32">
        <v>40257</v>
      </c>
      <c r="O1" s="19"/>
      <c r="P1" s="18"/>
      <c r="Q1" s="32">
        <v>40264</v>
      </c>
      <c r="R1" s="19"/>
      <c r="S1" s="18"/>
      <c r="T1" s="111" t="s">
        <v>625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'2010年1月'!U3</f>
        <v>83.9444</v>
      </c>
      <c r="D3" s="68">
        <v>1</v>
      </c>
      <c r="E3" s="69"/>
      <c r="F3" s="70">
        <f>-4.5*D3</f>
        <v>-4.5</v>
      </c>
      <c r="G3" s="68">
        <v>1</v>
      </c>
      <c r="H3" s="69"/>
      <c r="I3" s="70">
        <f>-12.6667*G3</f>
        <v>-12.6667</v>
      </c>
      <c r="J3" s="68">
        <v>1</v>
      </c>
      <c r="K3" s="69"/>
      <c r="L3" s="70">
        <f>-4.3478*J3</f>
        <v>-4.3478</v>
      </c>
      <c r="M3" s="68"/>
      <c r="N3" s="69"/>
      <c r="O3" s="70"/>
      <c r="P3" s="122">
        <v>1</v>
      </c>
      <c r="Q3" s="131"/>
      <c r="R3" s="70">
        <f>-14.7826*P3</f>
        <v>-14.7826</v>
      </c>
      <c r="S3" s="68"/>
      <c r="T3" s="72"/>
      <c r="U3" s="101">
        <f aca="true" t="shared" si="0" ref="U3:U34">C3+E3+F3+H3+I3+K3+L3+N3+O3+T3+Q3+R3</f>
        <v>47.647299999999994</v>
      </c>
    </row>
    <row r="4" spans="1:21" ht="12.75">
      <c r="A4" s="2">
        <v>2</v>
      </c>
      <c r="B4" s="100" t="s">
        <v>3</v>
      </c>
      <c r="C4" s="67">
        <f>'2010年1月'!U4</f>
        <v>35.8995</v>
      </c>
      <c r="D4" s="68">
        <v>1</v>
      </c>
      <c r="E4" s="69"/>
      <c r="F4" s="70">
        <f aca="true" t="shared" si="1" ref="F4:F53">-4.5*D4</f>
        <v>-4.5</v>
      </c>
      <c r="G4" s="68">
        <v>1</v>
      </c>
      <c r="H4" s="69"/>
      <c r="I4" s="70">
        <f aca="true" t="shared" si="2" ref="I4:I53">-12.6667*G4</f>
        <v>-12.6667</v>
      </c>
      <c r="J4" s="68">
        <v>1</v>
      </c>
      <c r="K4" s="69"/>
      <c r="L4" s="70">
        <f aca="true" t="shared" si="3" ref="L4:L53">-4.3478*J4</f>
        <v>-4.3478</v>
      </c>
      <c r="M4" s="68"/>
      <c r="N4" s="69"/>
      <c r="O4" s="70"/>
      <c r="P4" s="122"/>
      <c r="Q4" s="131"/>
      <c r="R4" s="70">
        <f aca="true" t="shared" si="4" ref="R4:R53">-14.7826*P4</f>
        <v>0</v>
      </c>
      <c r="S4" s="73"/>
      <c r="T4" s="72"/>
      <c r="U4" s="101">
        <f t="shared" si="0"/>
        <v>14.385000000000005</v>
      </c>
    </row>
    <row r="5" spans="1:21" ht="12.75">
      <c r="A5" s="2">
        <v>3</v>
      </c>
      <c r="B5" s="102" t="s">
        <v>626</v>
      </c>
      <c r="C5" s="67">
        <f>'2010年1月'!U5</f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-4.3478</v>
      </c>
      <c r="M5" s="68"/>
      <c r="N5" s="69"/>
      <c r="O5" s="70"/>
      <c r="P5" s="122"/>
      <c r="Q5" s="131"/>
      <c r="R5" s="70">
        <f t="shared" si="4"/>
        <v>0</v>
      </c>
      <c r="S5" s="68"/>
      <c r="T5" s="72"/>
      <c r="U5" s="101">
        <f t="shared" si="0"/>
        <v>66.97569999999999</v>
      </c>
    </row>
    <row r="6" spans="1:21" ht="12.75">
      <c r="A6" s="2">
        <v>4</v>
      </c>
      <c r="B6" s="103" t="s">
        <v>627</v>
      </c>
      <c r="C6" s="74">
        <f>'2010年1月'!U6</f>
        <v>8.145600000000002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-4.3478</v>
      </c>
      <c r="M6" s="80"/>
      <c r="N6" s="76"/>
      <c r="O6" s="77"/>
      <c r="P6" s="123"/>
      <c r="Q6" s="132"/>
      <c r="R6" s="77">
        <f t="shared" si="4"/>
        <v>0</v>
      </c>
      <c r="S6" s="80"/>
      <c r="T6" s="79"/>
      <c r="U6" s="101">
        <f t="shared" si="0"/>
        <v>3.7978000000000014</v>
      </c>
    </row>
    <row r="7" spans="1:21" ht="12.75">
      <c r="A7" s="2">
        <v>5</v>
      </c>
      <c r="B7" s="103" t="s">
        <v>628</v>
      </c>
      <c r="C7" s="74">
        <f>'2010年1月'!U7</f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-4.3478</v>
      </c>
      <c r="M7" s="75"/>
      <c r="N7" s="76"/>
      <c r="O7" s="77"/>
      <c r="P7" s="124">
        <v>1</v>
      </c>
      <c r="Q7" s="133"/>
      <c r="R7" s="77">
        <f t="shared" si="4"/>
        <v>-14.7826</v>
      </c>
      <c r="S7" s="75"/>
      <c r="T7" s="79"/>
      <c r="U7" s="101">
        <f t="shared" si="0"/>
        <v>24.055999999999997</v>
      </c>
    </row>
    <row r="8" spans="1:21" ht="12.75">
      <c r="A8" s="2">
        <v>6</v>
      </c>
      <c r="B8" s="103" t="s">
        <v>629</v>
      </c>
      <c r="C8" s="74">
        <f>'2010年1月'!U8</f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>
        <v>1</v>
      </c>
      <c r="K8" s="76"/>
      <c r="L8" s="77">
        <f t="shared" si="3"/>
        <v>-4.3478</v>
      </c>
      <c r="M8" s="75"/>
      <c r="N8" s="76"/>
      <c r="O8" s="77"/>
      <c r="P8" s="124"/>
      <c r="Q8" s="133"/>
      <c r="R8" s="77">
        <f t="shared" si="4"/>
        <v>0</v>
      </c>
      <c r="S8" s="80"/>
      <c r="T8" s="79"/>
      <c r="U8" s="101">
        <f t="shared" si="0"/>
        <v>66.9405</v>
      </c>
    </row>
    <row r="9" spans="1:21" ht="12.75">
      <c r="A9" s="2">
        <v>7</v>
      </c>
      <c r="B9" s="106" t="s">
        <v>630</v>
      </c>
      <c r="C9" s="88">
        <f>'2010年1月'!U9</f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>
        <v>1</v>
      </c>
      <c r="K9" s="90"/>
      <c r="L9" s="91">
        <f t="shared" si="3"/>
        <v>-4.3478</v>
      </c>
      <c r="M9" s="89"/>
      <c r="N9" s="90"/>
      <c r="O9" s="91"/>
      <c r="P9" s="125"/>
      <c r="Q9" s="134"/>
      <c r="R9" s="91">
        <f t="shared" si="4"/>
        <v>0</v>
      </c>
      <c r="S9" s="89"/>
      <c r="T9" s="93"/>
      <c r="U9" s="101">
        <f t="shared" si="0"/>
        <v>72.0808</v>
      </c>
    </row>
    <row r="10" spans="1:21" ht="12.75">
      <c r="A10" s="2">
        <v>8</v>
      </c>
      <c r="B10" s="106" t="s">
        <v>631</v>
      </c>
      <c r="C10" s="88">
        <f>'2010年1月'!U10</f>
        <v>84.6154</v>
      </c>
      <c r="D10" s="94">
        <v>1</v>
      </c>
      <c r="E10" s="90"/>
      <c r="F10" s="91">
        <f t="shared" si="1"/>
        <v>-4.5</v>
      </c>
      <c r="G10" s="94">
        <v>1</v>
      </c>
      <c r="H10" s="90"/>
      <c r="I10" s="91">
        <f t="shared" si="2"/>
        <v>-12.6667</v>
      </c>
      <c r="J10" s="94">
        <v>1</v>
      </c>
      <c r="K10" s="90"/>
      <c r="L10" s="91">
        <f t="shared" si="3"/>
        <v>-4.3478</v>
      </c>
      <c r="M10" s="94"/>
      <c r="N10" s="90"/>
      <c r="O10" s="91"/>
      <c r="P10" s="126">
        <v>1</v>
      </c>
      <c r="Q10" s="135"/>
      <c r="R10" s="91">
        <f t="shared" si="4"/>
        <v>-14.7826</v>
      </c>
      <c r="S10" s="94"/>
      <c r="T10" s="93"/>
      <c r="U10" s="101">
        <f t="shared" si="0"/>
        <v>48.31829999999999</v>
      </c>
    </row>
    <row r="11" spans="1:21" ht="12.75">
      <c r="A11" s="2">
        <v>9</v>
      </c>
      <c r="B11" s="106" t="s">
        <v>632</v>
      </c>
      <c r="C11" s="88">
        <f>'2010年1月'!U11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-4.3478</v>
      </c>
      <c r="M11" s="89"/>
      <c r="N11" s="90"/>
      <c r="O11" s="91"/>
      <c r="P11" s="125"/>
      <c r="Q11" s="134"/>
      <c r="R11" s="91">
        <f t="shared" si="4"/>
        <v>0</v>
      </c>
      <c r="S11" s="89"/>
      <c r="T11" s="93"/>
      <c r="U11" s="101">
        <f t="shared" si="0"/>
        <v>73.46549999999999</v>
      </c>
    </row>
    <row r="12" spans="1:21" ht="12.75">
      <c r="A12" s="2">
        <v>10</v>
      </c>
      <c r="B12" s="104" t="s">
        <v>633</v>
      </c>
      <c r="C12" s="81">
        <f>'2010年1月'!U12</f>
        <v>74.21780000000001</v>
      </c>
      <c r="D12" s="82">
        <v>4</v>
      </c>
      <c r="E12" s="83"/>
      <c r="F12" s="84">
        <f t="shared" si="1"/>
        <v>-18</v>
      </c>
      <c r="G12" s="82">
        <v>1</v>
      </c>
      <c r="H12" s="83"/>
      <c r="I12" s="84">
        <f t="shared" si="2"/>
        <v>-12.6667</v>
      </c>
      <c r="J12" s="82">
        <v>1</v>
      </c>
      <c r="K12" s="83"/>
      <c r="L12" s="84">
        <f t="shared" si="3"/>
        <v>-4.3478</v>
      </c>
      <c r="M12" s="82"/>
      <c r="N12" s="83"/>
      <c r="O12" s="84"/>
      <c r="P12" s="127">
        <v>1</v>
      </c>
      <c r="Q12" s="136"/>
      <c r="R12" s="84">
        <f t="shared" si="4"/>
        <v>-14.7826</v>
      </c>
      <c r="S12" s="82"/>
      <c r="T12" s="87"/>
      <c r="U12" s="101">
        <f t="shared" si="0"/>
        <v>24.42070000000001</v>
      </c>
    </row>
    <row r="13" spans="1:21" ht="12.75">
      <c r="A13" s="2">
        <v>11</v>
      </c>
      <c r="B13" s="104" t="s">
        <v>634</v>
      </c>
      <c r="C13" s="81">
        <f>'2010年1月'!U13</f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>
        <v>1</v>
      </c>
      <c r="K13" s="83"/>
      <c r="L13" s="84">
        <f t="shared" si="3"/>
        <v>-4.3478</v>
      </c>
      <c r="M13" s="82"/>
      <c r="N13" s="83"/>
      <c r="O13" s="84"/>
      <c r="P13" s="127"/>
      <c r="Q13" s="136"/>
      <c r="R13" s="84">
        <f t="shared" si="4"/>
        <v>0</v>
      </c>
      <c r="S13" s="86"/>
      <c r="T13" s="87"/>
      <c r="U13" s="101">
        <f t="shared" si="0"/>
        <v>3.6369</v>
      </c>
    </row>
    <row r="14" spans="1:21" ht="12.75">
      <c r="A14" s="2">
        <v>12</v>
      </c>
      <c r="B14" s="104" t="s">
        <v>635</v>
      </c>
      <c r="C14" s="81">
        <f>'2010年1月'!U14</f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-4.3478</v>
      </c>
      <c r="M14" s="82"/>
      <c r="N14" s="83"/>
      <c r="O14" s="84"/>
      <c r="P14" s="127"/>
      <c r="Q14" s="136"/>
      <c r="R14" s="84">
        <f t="shared" si="4"/>
        <v>0</v>
      </c>
      <c r="S14" s="82"/>
      <c r="T14" s="87"/>
      <c r="U14" s="101">
        <f t="shared" si="0"/>
        <v>29.448300000000003</v>
      </c>
    </row>
    <row r="15" spans="1:21" ht="12.75">
      <c r="A15" s="2">
        <v>13</v>
      </c>
      <c r="B15" s="105" t="s">
        <v>636</v>
      </c>
      <c r="C15" s="60">
        <f>'2010年1月'!U15</f>
        <v>92.4904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-4.3478</v>
      </c>
      <c r="M15" s="61"/>
      <c r="N15" s="62"/>
      <c r="O15" s="63"/>
      <c r="P15" s="128">
        <v>1</v>
      </c>
      <c r="Q15" s="137"/>
      <c r="R15" s="63">
        <f t="shared" si="4"/>
        <v>-14.7826</v>
      </c>
      <c r="S15" s="66"/>
      <c r="T15" s="65"/>
      <c r="U15" s="101">
        <f t="shared" si="0"/>
        <v>73.35999999999999</v>
      </c>
    </row>
    <row r="16" spans="1:21" ht="12.75">
      <c r="A16" s="2">
        <v>14</v>
      </c>
      <c r="B16" s="105" t="s">
        <v>637</v>
      </c>
      <c r="C16" s="60">
        <f>'2010年1月'!U16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638</v>
      </c>
      <c r="C17" s="60">
        <f>'2010年1月'!U17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>
        <f t="shared" si="4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639</v>
      </c>
      <c r="C18" s="67">
        <f>'2010年1月'!U18</f>
        <v>50.341899999999995</v>
      </c>
      <c r="D18" s="68">
        <v>1</v>
      </c>
      <c r="E18" s="69"/>
      <c r="F18" s="70">
        <f t="shared" si="1"/>
        <v>-4.5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-4.3478</v>
      </c>
      <c r="M18" s="68"/>
      <c r="N18" s="69"/>
      <c r="O18" s="70"/>
      <c r="P18" s="122">
        <v>1</v>
      </c>
      <c r="Q18" s="131"/>
      <c r="R18" s="70">
        <f t="shared" si="4"/>
        <v>-14.7826</v>
      </c>
      <c r="S18" s="68"/>
      <c r="T18" s="72"/>
      <c r="U18" s="101">
        <f t="shared" si="0"/>
        <v>26.711499999999994</v>
      </c>
    </row>
    <row r="19" spans="1:21" ht="12.75">
      <c r="A19" s="2">
        <v>17</v>
      </c>
      <c r="B19" s="102" t="s">
        <v>640</v>
      </c>
      <c r="C19" s="67">
        <f>'2010年1月'!U19</f>
        <v>62.08930000000001</v>
      </c>
      <c r="D19" s="68">
        <v>1</v>
      </c>
      <c r="E19" s="69"/>
      <c r="F19" s="70">
        <f t="shared" si="1"/>
        <v>-4.5</v>
      </c>
      <c r="G19" s="68"/>
      <c r="H19" s="69"/>
      <c r="I19" s="70">
        <f t="shared" si="2"/>
        <v>0</v>
      </c>
      <c r="J19" s="68">
        <v>1</v>
      </c>
      <c r="K19" s="69"/>
      <c r="L19" s="70">
        <f t="shared" si="3"/>
        <v>-4.3478</v>
      </c>
      <c r="M19" s="68"/>
      <c r="N19" s="69"/>
      <c r="O19" s="70"/>
      <c r="P19" s="122">
        <v>3</v>
      </c>
      <c r="Q19" s="131">
        <v>100</v>
      </c>
      <c r="R19" s="70">
        <f t="shared" si="4"/>
        <v>-44.3478</v>
      </c>
      <c r="S19" s="73"/>
      <c r="T19" s="72"/>
      <c r="U19" s="101">
        <f t="shared" si="0"/>
        <v>108.8937</v>
      </c>
    </row>
    <row r="20" spans="1:21" ht="12.75">
      <c r="A20" s="2">
        <v>18</v>
      </c>
      <c r="B20" s="102" t="s">
        <v>641</v>
      </c>
      <c r="C20" s="67">
        <f>'2010年1月'!U20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-4.3478</v>
      </c>
      <c r="M20" s="68"/>
      <c r="N20" s="69"/>
      <c r="O20" s="70"/>
      <c r="P20" s="122"/>
      <c r="Q20" s="131"/>
      <c r="R20" s="70">
        <f t="shared" si="4"/>
        <v>0</v>
      </c>
      <c r="S20" s="68"/>
      <c r="T20" s="72"/>
      <c r="U20" s="101">
        <f t="shared" si="0"/>
        <v>44.3416</v>
      </c>
    </row>
    <row r="21" spans="1:21" ht="12.75">
      <c r="A21" s="2">
        <v>19</v>
      </c>
      <c r="B21" s="103" t="s">
        <v>642</v>
      </c>
      <c r="C21" s="74">
        <f>'2010年1月'!U21</f>
        <v>60.7002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-4.3478</v>
      </c>
      <c r="M21" s="75"/>
      <c r="N21" s="76"/>
      <c r="O21" s="77"/>
      <c r="P21" s="124">
        <v>1</v>
      </c>
      <c r="Q21" s="133"/>
      <c r="R21" s="77">
        <f t="shared" si="4"/>
        <v>-14.7826</v>
      </c>
      <c r="S21" s="80"/>
      <c r="T21" s="79"/>
      <c r="U21" s="101">
        <f t="shared" si="0"/>
        <v>41.5698</v>
      </c>
    </row>
    <row r="22" spans="1:21" ht="12.75">
      <c r="A22" s="2">
        <v>20</v>
      </c>
      <c r="B22" s="103" t="s">
        <v>643</v>
      </c>
      <c r="C22" s="74">
        <f>'2010年1月'!U22</f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-4.3478</v>
      </c>
      <c r="M22" s="75"/>
      <c r="N22" s="76"/>
      <c r="O22" s="77"/>
      <c r="P22" s="124"/>
      <c r="Q22" s="133"/>
      <c r="R22" s="77">
        <f t="shared" si="4"/>
        <v>0</v>
      </c>
      <c r="S22" s="75"/>
      <c r="T22" s="79"/>
      <c r="U22" s="101">
        <f t="shared" si="0"/>
        <v>47.7692</v>
      </c>
    </row>
    <row r="23" spans="1:21" ht="12.75">
      <c r="A23" s="2">
        <v>21</v>
      </c>
      <c r="B23" s="103" t="s">
        <v>644</v>
      </c>
      <c r="C23" s="74">
        <f>'2010年1月'!U23</f>
        <v>33.4166</v>
      </c>
      <c r="D23" s="75">
        <v>2</v>
      </c>
      <c r="E23" s="76"/>
      <c r="F23" s="77">
        <f t="shared" si="1"/>
        <v>-9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-4.3478</v>
      </c>
      <c r="M23" s="75"/>
      <c r="N23" s="76"/>
      <c r="O23" s="77"/>
      <c r="P23" s="124"/>
      <c r="Q23" s="133"/>
      <c r="R23" s="77">
        <f t="shared" si="4"/>
        <v>0</v>
      </c>
      <c r="S23" s="80"/>
      <c r="T23" s="79"/>
      <c r="U23" s="101">
        <f t="shared" si="0"/>
        <v>20.068800000000003</v>
      </c>
    </row>
    <row r="24" spans="1:21" ht="12.75">
      <c r="A24" s="2">
        <v>22</v>
      </c>
      <c r="B24" s="106" t="s">
        <v>645</v>
      </c>
      <c r="C24" s="88">
        <f>'2010年1月'!U24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-4.3478</v>
      </c>
      <c r="M24" s="89"/>
      <c r="N24" s="90"/>
      <c r="O24" s="91"/>
      <c r="P24" s="125"/>
      <c r="Q24" s="134"/>
      <c r="R24" s="91">
        <f t="shared" si="4"/>
        <v>0</v>
      </c>
      <c r="S24" s="89"/>
      <c r="T24" s="93"/>
      <c r="U24" s="101">
        <f t="shared" si="0"/>
        <v>91.90809999999999</v>
      </c>
    </row>
    <row r="25" spans="1:21" ht="12.75">
      <c r="A25" s="2">
        <v>23</v>
      </c>
      <c r="B25" s="106" t="s">
        <v>646</v>
      </c>
      <c r="C25" s="88">
        <f>'2010年1月'!U25</f>
        <v>94.1235</v>
      </c>
      <c r="D25" s="89">
        <v>1</v>
      </c>
      <c r="E25" s="90"/>
      <c r="F25" s="91">
        <f t="shared" si="1"/>
        <v>-4.5</v>
      </c>
      <c r="G25" s="89">
        <v>1</v>
      </c>
      <c r="H25" s="90"/>
      <c r="I25" s="91">
        <f t="shared" si="2"/>
        <v>-12.6667</v>
      </c>
      <c r="J25" s="89">
        <v>1</v>
      </c>
      <c r="K25" s="90"/>
      <c r="L25" s="91">
        <f t="shared" si="3"/>
        <v>-4.3478</v>
      </c>
      <c r="M25" s="89"/>
      <c r="N25" s="90"/>
      <c r="O25" s="91"/>
      <c r="P25" s="125">
        <v>2</v>
      </c>
      <c r="Q25" s="134"/>
      <c r="R25" s="91">
        <f t="shared" si="4"/>
        <v>-29.5652</v>
      </c>
      <c r="S25" s="89"/>
      <c r="T25" s="93"/>
      <c r="U25" s="101">
        <f t="shared" si="0"/>
        <v>43.04379999999999</v>
      </c>
    </row>
    <row r="26" spans="1:21" ht="12.75">
      <c r="A26" s="2">
        <v>24</v>
      </c>
      <c r="B26" s="106" t="s">
        <v>647</v>
      </c>
      <c r="C26" s="88">
        <f>'2010年1月'!U26</f>
        <v>5.8684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-12.6667</v>
      </c>
      <c r="J26" s="89">
        <v>1</v>
      </c>
      <c r="K26" s="90"/>
      <c r="L26" s="91">
        <f t="shared" si="3"/>
        <v>-4.3478</v>
      </c>
      <c r="M26" s="89"/>
      <c r="N26" s="90"/>
      <c r="O26" s="91"/>
      <c r="P26" s="125">
        <v>1</v>
      </c>
      <c r="Q26" s="134"/>
      <c r="R26" s="91">
        <f t="shared" si="4"/>
        <v>-14.7826</v>
      </c>
      <c r="S26" s="94"/>
      <c r="T26" s="93"/>
      <c r="U26" s="101">
        <f t="shared" si="0"/>
        <v>-25.9287</v>
      </c>
    </row>
    <row r="27" spans="1:21" ht="12.75">
      <c r="A27" s="2">
        <v>25</v>
      </c>
      <c r="B27" s="104" t="s">
        <v>648</v>
      </c>
      <c r="C27" s="81">
        <f>'2010年1月'!U27</f>
        <v>56.26809999999999</v>
      </c>
      <c r="D27" s="82">
        <v>1</v>
      </c>
      <c r="E27" s="98"/>
      <c r="F27" s="84">
        <f t="shared" si="1"/>
        <v>-4.5</v>
      </c>
      <c r="G27" s="82">
        <v>1</v>
      </c>
      <c r="H27" s="98"/>
      <c r="I27" s="84">
        <f>-12.6667*G27-10</f>
        <v>-22.6667</v>
      </c>
      <c r="J27" s="82">
        <v>1</v>
      </c>
      <c r="K27" s="98"/>
      <c r="L27" s="84">
        <f t="shared" si="3"/>
        <v>-4.3478</v>
      </c>
      <c r="M27" s="82"/>
      <c r="N27" s="98"/>
      <c r="O27" s="84"/>
      <c r="P27" s="127"/>
      <c r="Q27" s="136"/>
      <c r="R27" s="84">
        <f t="shared" si="4"/>
        <v>0</v>
      </c>
      <c r="S27" s="82"/>
      <c r="T27" s="87"/>
      <c r="U27" s="101">
        <f t="shared" si="0"/>
        <v>24.75359999999999</v>
      </c>
    </row>
    <row r="28" spans="1:21" ht="12.75">
      <c r="A28" s="2">
        <v>26</v>
      </c>
      <c r="B28" s="104" t="s">
        <v>649</v>
      </c>
      <c r="C28" s="81">
        <f>'2010年1月'!U28</f>
        <v>41.7722</v>
      </c>
      <c r="D28" s="86"/>
      <c r="E28" s="98"/>
      <c r="F28" s="84">
        <f t="shared" si="1"/>
        <v>0</v>
      </c>
      <c r="G28" s="86">
        <v>2</v>
      </c>
      <c r="H28" s="98"/>
      <c r="I28" s="84">
        <f t="shared" si="2"/>
        <v>-25.3334</v>
      </c>
      <c r="J28" s="86">
        <v>1</v>
      </c>
      <c r="K28" s="98"/>
      <c r="L28" s="84">
        <f t="shared" si="3"/>
        <v>-4.3478</v>
      </c>
      <c r="M28" s="86"/>
      <c r="N28" s="98"/>
      <c r="O28" s="84"/>
      <c r="P28" s="129"/>
      <c r="Q28" s="138"/>
      <c r="R28" s="84">
        <f t="shared" si="4"/>
        <v>0</v>
      </c>
      <c r="S28" s="86"/>
      <c r="T28" s="87"/>
      <c r="U28" s="101">
        <f t="shared" si="0"/>
        <v>12.090999999999998</v>
      </c>
    </row>
    <row r="29" spans="1:21" ht="12.75">
      <c r="A29" s="2">
        <v>27</v>
      </c>
      <c r="B29" s="104" t="s">
        <v>650</v>
      </c>
      <c r="C29" s="81">
        <f>'2010年1月'!U29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>
        <v>1</v>
      </c>
      <c r="K29" s="83"/>
      <c r="L29" s="84">
        <f t="shared" si="3"/>
        <v>-4.3478</v>
      </c>
      <c r="M29" s="82"/>
      <c r="N29" s="83"/>
      <c r="O29" s="84"/>
      <c r="P29" s="127"/>
      <c r="Q29" s="136"/>
      <c r="R29" s="84">
        <f t="shared" si="4"/>
        <v>0</v>
      </c>
      <c r="S29" s="82"/>
      <c r="T29" s="87"/>
      <c r="U29" s="101">
        <f t="shared" si="0"/>
        <v>60.5375</v>
      </c>
    </row>
    <row r="30" spans="1:22" ht="12.75">
      <c r="A30" s="2">
        <v>28</v>
      </c>
      <c r="B30" s="105" t="s">
        <v>651</v>
      </c>
      <c r="C30" s="60">
        <f>'2010年1月'!U30</f>
        <v>40.935700000000004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-4.3478</v>
      </c>
      <c r="M30" s="66"/>
      <c r="N30" s="99"/>
      <c r="O30" s="63"/>
      <c r="P30" s="130"/>
      <c r="Q30" s="139"/>
      <c r="R30" s="63">
        <f t="shared" si="4"/>
        <v>0</v>
      </c>
      <c r="S30" s="66"/>
      <c r="T30" s="65"/>
      <c r="U30" s="101">
        <f t="shared" si="0"/>
        <v>36.587900000000005</v>
      </c>
      <c r="V30" s="37"/>
    </row>
    <row r="31" spans="1:21" ht="12.75">
      <c r="A31" s="2">
        <v>29</v>
      </c>
      <c r="B31" s="105" t="s">
        <v>652</v>
      </c>
      <c r="C31" s="60">
        <f>'2010年1月'!U31</f>
        <v>58.233700000000006</v>
      </c>
      <c r="D31" s="61">
        <v>1</v>
      </c>
      <c r="E31" s="99"/>
      <c r="F31" s="63">
        <f t="shared" si="1"/>
        <v>-4.5</v>
      </c>
      <c r="G31" s="61"/>
      <c r="H31" s="99"/>
      <c r="I31" s="63">
        <f t="shared" si="2"/>
        <v>0</v>
      </c>
      <c r="J31" s="61">
        <v>1</v>
      </c>
      <c r="K31" s="99"/>
      <c r="L31" s="63">
        <f t="shared" si="3"/>
        <v>-4.3478</v>
      </c>
      <c r="M31" s="61"/>
      <c r="N31" s="99"/>
      <c r="O31" s="63"/>
      <c r="P31" s="128"/>
      <c r="Q31" s="137"/>
      <c r="R31" s="63">
        <f t="shared" si="4"/>
        <v>0</v>
      </c>
      <c r="S31" s="61"/>
      <c r="T31" s="65"/>
      <c r="U31" s="101">
        <f t="shared" si="0"/>
        <v>49.38590000000001</v>
      </c>
    </row>
    <row r="32" spans="1:21" ht="12.75">
      <c r="A32" s="2">
        <v>30</v>
      </c>
      <c r="B32" s="105" t="s">
        <v>653</v>
      </c>
      <c r="C32" s="60">
        <f>'2010年1月'!U32</f>
        <v>51.330499999999994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>
        <v>1</v>
      </c>
      <c r="K32" s="99"/>
      <c r="L32" s="63">
        <f t="shared" si="3"/>
        <v>-4.3478</v>
      </c>
      <c r="M32" s="66"/>
      <c r="N32" s="99"/>
      <c r="O32" s="63"/>
      <c r="P32" s="130"/>
      <c r="Q32" s="139"/>
      <c r="R32" s="63">
        <f t="shared" si="4"/>
        <v>0</v>
      </c>
      <c r="S32" s="66"/>
      <c r="T32" s="65"/>
      <c r="U32" s="101">
        <f t="shared" si="0"/>
        <v>46.982699999999994</v>
      </c>
    </row>
    <row r="33" spans="1:21" ht="12.75">
      <c r="A33" s="2">
        <v>31</v>
      </c>
      <c r="B33" s="102" t="s">
        <v>654</v>
      </c>
      <c r="C33" s="67">
        <f>'2010年1月'!U33</f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>
        <v>1</v>
      </c>
      <c r="K33" s="69"/>
      <c r="L33" s="70">
        <f t="shared" si="3"/>
        <v>-4.3478</v>
      </c>
      <c r="M33" s="68"/>
      <c r="N33" s="69"/>
      <c r="O33" s="70"/>
      <c r="P33" s="122"/>
      <c r="Q33" s="131"/>
      <c r="R33" s="70">
        <f t="shared" si="4"/>
        <v>0</v>
      </c>
      <c r="S33" s="68"/>
      <c r="T33" s="72"/>
      <c r="U33" s="101">
        <f t="shared" si="0"/>
        <v>64.1695</v>
      </c>
    </row>
    <row r="34" spans="1:21" ht="12.75">
      <c r="A34" s="2">
        <v>32</v>
      </c>
      <c r="B34" s="102" t="s">
        <v>655</v>
      </c>
      <c r="C34" s="67">
        <f>'2010年1月'!U34</f>
        <v>29.624700000000004</v>
      </c>
      <c r="D34" s="68">
        <v>1</v>
      </c>
      <c r="E34" s="69"/>
      <c r="F34" s="70">
        <f>-4.5*D34-10</f>
        <v>-14.5</v>
      </c>
      <c r="G34" s="120">
        <v>1</v>
      </c>
      <c r="H34" s="69"/>
      <c r="I34" s="70">
        <f t="shared" si="2"/>
        <v>-12.6667</v>
      </c>
      <c r="J34" s="120">
        <v>1</v>
      </c>
      <c r="K34" s="69"/>
      <c r="L34" s="70">
        <f t="shared" si="3"/>
        <v>-4.3478</v>
      </c>
      <c r="M34" s="68"/>
      <c r="N34" s="69"/>
      <c r="O34" s="70"/>
      <c r="P34" s="122">
        <v>1</v>
      </c>
      <c r="Q34" s="131">
        <v>100</v>
      </c>
      <c r="R34" s="70">
        <f t="shared" si="4"/>
        <v>-14.7826</v>
      </c>
      <c r="S34" s="73"/>
      <c r="T34" s="72"/>
      <c r="U34" s="101">
        <f t="shared" si="0"/>
        <v>83.3276</v>
      </c>
    </row>
    <row r="35" spans="1:21" ht="12.75">
      <c r="A35" s="2">
        <v>33</v>
      </c>
      <c r="B35" s="102" t="s">
        <v>656</v>
      </c>
      <c r="C35" s="67">
        <f>'2010年1月'!U35</f>
        <v>55.0985</v>
      </c>
      <c r="D35" s="68">
        <v>1</v>
      </c>
      <c r="E35" s="69"/>
      <c r="F35" s="70">
        <f t="shared" si="1"/>
        <v>-4.5</v>
      </c>
      <c r="G35" s="68">
        <v>1</v>
      </c>
      <c r="H35" s="69"/>
      <c r="I35" s="70">
        <f t="shared" si="2"/>
        <v>-12.6667</v>
      </c>
      <c r="J35" s="68">
        <v>1</v>
      </c>
      <c r="K35" s="69"/>
      <c r="L35" s="70">
        <f t="shared" si="3"/>
        <v>-4.3478</v>
      </c>
      <c r="M35" s="68"/>
      <c r="N35" s="69"/>
      <c r="O35" s="70"/>
      <c r="P35" s="122">
        <v>1</v>
      </c>
      <c r="Q35" s="131"/>
      <c r="R35" s="70">
        <f t="shared" si="4"/>
        <v>-14.7826</v>
      </c>
      <c r="S35" s="68"/>
      <c r="T35" s="72"/>
      <c r="U35" s="101">
        <f aca="true" t="shared" si="5" ref="U35:U53">C35+E35+F35+H35+I35+K35+L35+N35+O35+T35+Q35+R35</f>
        <v>18.8014</v>
      </c>
    </row>
    <row r="36" spans="1:21" ht="12.75">
      <c r="A36" s="2">
        <v>34</v>
      </c>
      <c r="B36" s="103" t="s">
        <v>657</v>
      </c>
      <c r="C36" s="74">
        <f>'2010年1月'!U36</f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>
        <v>1</v>
      </c>
      <c r="K36" s="76"/>
      <c r="L36" s="77">
        <f t="shared" si="3"/>
        <v>-4.3478</v>
      </c>
      <c r="M36" s="75"/>
      <c r="N36" s="76"/>
      <c r="O36" s="77"/>
      <c r="P36" s="124"/>
      <c r="Q36" s="133"/>
      <c r="R36" s="77">
        <f t="shared" si="4"/>
        <v>0</v>
      </c>
      <c r="S36" s="80"/>
      <c r="T36" s="79"/>
      <c r="U36" s="101">
        <f t="shared" si="5"/>
        <v>6.338</v>
      </c>
    </row>
    <row r="37" spans="1:22" ht="12.75">
      <c r="A37" s="2">
        <v>35</v>
      </c>
      <c r="B37" s="103" t="s">
        <v>658</v>
      </c>
      <c r="C37" s="74">
        <f>'2010年1月'!U37</f>
        <v>112.6208</v>
      </c>
      <c r="D37" s="75">
        <v>1</v>
      </c>
      <c r="E37" s="76"/>
      <c r="F37" s="77">
        <f t="shared" si="1"/>
        <v>-4.5</v>
      </c>
      <c r="G37" s="75">
        <v>1</v>
      </c>
      <c r="H37" s="76"/>
      <c r="I37" s="77">
        <f t="shared" si="2"/>
        <v>-12.6667</v>
      </c>
      <c r="J37" s="75">
        <v>1</v>
      </c>
      <c r="K37" s="76"/>
      <c r="L37" s="77">
        <f t="shared" si="3"/>
        <v>-4.3478</v>
      </c>
      <c r="M37" s="75"/>
      <c r="N37" s="76"/>
      <c r="O37" s="77"/>
      <c r="P37" s="124">
        <v>1</v>
      </c>
      <c r="Q37" s="133"/>
      <c r="R37" s="77">
        <f t="shared" si="4"/>
        <v>-14.7826</v>
      </c>
      <c r="S37" s="75"/>
      <c r="T37" s="79"/>
      <c r="U37" s="101">
        <f t="shared" si="5"/>
        <v>76.32369999999999</v>
      </c>
      <c r="V37" s="37"/>
    </row>
    <row r="38" spans="1:21" ht="12.75">
      <c r="A38" s="2">
        <v>36</v>
      </c>
      <c r="B38" s="103" t="s">
        <v>659</v>
      </c>
      <c r="C38" s="74">
        <f>'2010年1月'!U38</f>
        <v>53.6004</v>
      </c>
      <c r="D38" s="75">
        <v>1</v>
      </c>
      <c r="E38" s="76"/>
      <c r="F38" s="77">
        <f t="shared" si="1"/>
        <v>-4.5</v>
      </c>
      <c r="G38" s="75">
        <v>1</v>
      </c>
      <c r="H38" s="76"/>
      <c r="I38" s="77">
        <f t="shared" si="2"/>
        <v>-12.6667</v>
      </c>
      <c r="J38" s="75">
        <v>1</v>
      </c>
      <c r="K38" s="76"/>
      <c r="L38" s="77">
        <f t="shared" si="3"/>
        <v>-4.3478</v>
      </c>
      <c r="M38" s="75"/>
      <c r="N38" s="76"/>
      <c r="O38" s="77"/>
      <c r="P38" s="124">
        <v>1</v>
      </c>
      <c r="Q38" s="133"/>
      <c r="R38" s="77">
        <f t="shared" si="4"/>
        <v>-14.7826</v>
      </c>
      <c r="S38" s="80"/>
      <c r="T38" s="79"/>
      <c r="U38" s="101">
        <f t="shared" si="5"/>
        <v>17.3033</v>
      </c>
    </row>
    <row r="39" spans="1:21" ht="12.75">
      <c r="A39" s="2">
        <v>37</v>
      </c>
      <c r="B39" s="106" t="s">
        <v>660</v>
      </c>
      <c r="C39" s="88">
        <f>'2010年1月'!U39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661</v>
      </c>
      <c r="C40" s="88">
        <f>'2010年1月'!U40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>
        <v>1</v>
      </c>
      <c r="K40" s="90"/>
      <c r="L40" s="91">
        <f t="shared" si="3"/>
        <v>-4.3478</v>
      </c>
      <c r="M40" s="89"/>
      <c r="N40" s="90"/>
      <c r="O40" s="91"/>
      <c r="P40" s="125"/>
      <c r="Q40" s="134"/>
      <c r="R40" s="91">
        <f t="shared" si="4"/>
        <v>0</v>
      </c>
      <c r="S40" s="89"/>
      <c r="T40" s="93"/>
      <c r="U40" s="101">
        <f t="shared" si="5"/>
        <v>72.83779999999999</v>
      </c>
    </row>
    <row r="41" spans="1:21" ht="12.75">
      <c r="A41" s="2">
        <v>39</v>
      </c>
      <c r="B41" s="106" t="s">
        <v>662</v>
      </c>
      <c r="C41" s="88">
        <f>'2010年1月'!U41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>
        <f t="shared" si="4"/>
        <v>0</v>
      </c>
      <c r="S41" s="89"/>
      <c r="T41" s="93"/>
      <c r="U41" s="101">
        <f t="shared" si="5"/>
        <v>0.03</v>
      </c>
    </row>
    <row r="42" spans="1:21" ht="12.75">
      <c r="A42" s="2">
        <v>40</v>
      </c>
      <c r="B42" s="104" t="s">
        <v>663</v>
      </c>
      <c r="C42" s="81">
        <f>'2010年1月'!U42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>
        <v>1</v>
      </c>
      <c r="K42" s="98"/>
      <c r="L42" s="84">
        <f t="shared" si="3"/>
        <v>-4.3478</v>
      </c>
      <c r="M42" s="82"/>
      <c r="N42" s="98"/>
      <c r="O42" s="84"/>
      <c r="P42" s="127"/>
      <c r="Q42" s="136"/>
      <c r="R42" s="84">
        <f t="shared" si="4"/>
        <v>0</v>
      </c>
      <c r="S42" s="82"/>
      <c r="T42" s="87"/>
      <c r="U42" s="101">
        <f t="shared" si="5"/>
        <v>17.7322</v>
      </c>
    </row>
    <row r="43" spans="1:21" ht="12.75">
      <c r="A43" s="2">
        <v>41</v>
      </c>
      <c r="B43" s="104" t="s">
        <v>664</v>
      </c>
      <c r="C43" s="81">
        <f>'2010年1月'!U43</f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>
        <v>1</v>
      </c>
      <c r="K43" s="98"/>
      <c r="L43" s="84">
        <f t="shared" si="3"/>
        <v>-4.3478</v>
      </c>
      <c r="M43" s="86"/>
      <c r="N43" s="98"/>
      <c r="O43" s="84"/>
      <c r="P43" s="129"/>
      <c r="Q43" s="138"/>
      <c r="R43" s="84">
        <f t="shared" si="4"/>
        <v>0</v>
      </c>
      <c r="S43" s="86"/>
      <c r="T43" s="87"/>
      <c r="U43" s="101">
        <f t="shared" si="5"/>
        <v>4.4363</v>
      </c>
    </row>
    <row r="44" spans="1:21" ht="12.75">
      <c r="A44" s="2">
        <v>42</v>
      </c>
      <c r="B44" s="104" t="s">
        <v>665</v>
      </c>
      <c r="C44" s="81">
        <f>'2010年1月'!U44</f>
        <v>53.92279999999999</v>
      </c>
      <c r="D44" s="86">
        <v>1</v>
      </c>
      <c r="E44" s="98"/>
      <c r="F44" s="84">
        <f t="shared" si="1"/>
        <v>-4.5</v>
      </c>
      <c r="G44" s="86">
        <v>1</v>
      </c>
      <c r="H44" s="98"/>
      <c r="I44" s="84">
        <f t="shared" si="2"/>
        <v>-12.6667</v>
      </c>
      <c r="J44" s="86">
        <v>1</v>
      </c>
      <c r="K44" s="98"/>
      <c r="L44" s="84">
        <f t="shared" si="3"/>
        <v>-4.3478</v>
      </c>
      <c r="M44" s="86"/>
      <c r="N44" s="98"/>
      <c r="O44" s="84"/>
      <c r="P44" s="129">
        <v>1</v>
      </c>
      <c r="Q44" s="138"/>
      <c r="R44" s="84">
        <f t="shared" si="4"/>
        <v>-14.7826</v>
      </c>
      <c r="S44" s="86"/>
      <c r="T44" s="87"/>
      <c r="U44" s="101">
        <f t="shared" si="5"/>
        <v>17.625699999999988</v>
      </c>
    </row>
    <row r="45" spans="1:21" ht="12.75">
      <c r="A45" s="2">
        <v>43</v>
      </c>
      <c r="B45" s="105" t="s">
        <v>666</v>
      </c>
      <c r="C45" s="60">
        <f>'2010年1月'!U45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>
        <f t="shared" si="4"/>
        <v>0</v>
      </c>
      <c r="S45" s="66"/>
      <c r="T45" s="65"/>
      <c r="U45" s="101">
        <f t="shared" si="5"/>
        <v>6.039</v>
      </c>
    </row>
    <row r="46" spans="1:21" ht="12.75">
      <c r="A46" s="2">
        <v>44</v>
      </c>
      <c r="B46" s="109">
        <v>9631</v>
      </c>
      <c r="C46" s="60">
        <f>'2010年1月'!U46</f>
        <v>24.005000000000003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-4.3478</v>
      </c>
      <c r="M46" s="61"/>
      <c r="N46" s="99"/>
      <c r="O46" s="63"/>
      <c r="P46" s="128"/>
      <c r="Q46" s="137"/>
      <c r="R46" s="63">
        <f t="shared" si="4"/>
        <v>0</v>
      </c>
      <c r="S46" s="61"/>
      <c r="T46" s="65"/>
      <c r="U46" s="101">
        <f t="shared" si="5"/>
        <v>19.657200000000003</v>
      </c>
    </row>
    <row r="47" spans="1:21" ht="12.75">
      <c r="A47" s="2">
        <v>45</v>
      </c>
      <c r="B47" s="105" t="s">
        <v>667</v>
      </c>
      <c r="C47" s="60">
        <f>'2010年1月'!U47</f>
        <v>90.2466</v>
      </c>
      <c r="D47" s="66">
        <v>1</v>
      </c>
      <c r="E47" s="99"/>
      <c r="F47" s="63">
        <f t="shared" si="1"/>
        <v>-4.5</v>
      </c>
      <c r="G47" s="66">
        <v>1</v>
      </c>
      <c r="H47" s="99"/>
      <c r="I47" s="63">
        <f t="shared" si="2"/>
        <v>-12.6667</v>
      </c>
      <c r="J47" s="66">
        <v>1</v>
      </c>
      <c r="K47" s="99"/>
      <c r="L47" s="63">
        <f t="shared" si="3"/>
        <v>-4.3478</v>
      </c>
      <c r="M47" s="66"/>
      <c r="N47" s="99"/>
      <c r="O47" s="63"/>
      <c r="P47" s="130">
        <v>1</v>
      </c>
      <c r="Q47" s="139"/>
      <c r="R47" s="63">
        <f t="shared" si="4"/>
        <v>-14.7826</v>
      </c>
      <c r="S47" s="66"/>
      <c r="T47" s="65"/>
      <c r="U47" s="101">
        <f t="shared" si="5"/>
        <v>53.949499999999986</v>
      </c>
    </row>
    <row r="48" spans="1:21" ht="12.75">
      <c r="A48" s="2">
        <v>46</v>
      </c>
      <c r="B48" s="102" t="s">
        <v>668</v>
      </c>
      <c r="C48" s="67">
        <f>'2010年1月'!U48</f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>
        <v>1</v>
      </c>
      <c r="K48" s="69"/>
      <c r="L48" s="70">
        <f t="shared" si="3"/>
        <v>-4.3478</v>
      </c>
      <c r="M48" s="68"/>
      <c r="N48" s="69"/>
      <c r="O48" s="70"/>
      <c r="P48" s="122"/>
      <c r="Q48" s="140"/>
      <c r="R48" s="70">
        <f t="shared" si="4"/>
        <v>0</v>
      </c>
      <c r="S48" s="68"/>
      <c r="T48" s="72"/>
      <c r="U48" s="101">
        <f t="shared" si="5"/>
        <v>7.255</v>
      </c>
    </row>
    <row r="49" spans="1:21" ht="12.75">
      <c r="A49" s="2">
        <v>47</v>
      </c>
      <c r="B49" s="102" t="s">
        <v>669</v>
      </c>
      <c r="C49" s="67">
        <f>'2010年1月'!U49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>
        <v>1</v>
      </c>
      <c r="K49" s="69"/>
      <c r="L49" s="70">
        <f t="shared" si="3"/>
        <v>-4.3478</v>
      </c>
      <c r="M49" s="68"/>
      <c r="N49" s="69"/>
      <c r="O49" s="70"/>
      <c r="P49" s="122">
        <v>4</v>
      </c>
      <c r="Q49" s="140"/>
      <c r="R49" s="70">
        <f t="shared" si="4"/>
        <v>-59.1304</v>
      </c>
      <c r="S49" s="73"/>
      <c r="T49" s="72"/>
      <c r="U49" s="101">
        <f t="shared" si="5"/>
        <v>35.394299999999994</v>
      </c>
    </row>
    <row r="50" spans="1:21" ht="12.75">
      <c r="A50" s="2">
        <v>48</v>
      </c>
      <c r="B50" s="102" t="s">
        <v>670</v>
      </c>
      <c r="C50" s="67">
        <f>'2010年1月'!U50</f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>
        <v>1</v>
      </c>
      <c r="K50" s="69"/>
      <c r="L50" s="70">
        <f t="shared" si="3"/>
        <v>-4.3478</v>
      </c>
      <c r="M50" s="68"/>
      <c r="N50" s="69"/>
      <c r="O50" s="70"/>
      <c r="P50" s="122"/>
      <c r="Q50" s="140"/>
      <c r="R50" s="70">
        <f t="shared" si="4"/>
        <v>0</v>
      </c>
      <c r="S50" s="68"/>
      <c r="T50" s="72"/>
      <c r="U50" s="101">
        <f t="shared" si="5"/>
        <v>56.8558</v>
      </c>
    </row>
    <row r="51" spans="1:21" ht="12.75">
      <c r="A51" s="2">
        <v>49</v>
      </c>
      <c r="B51" s="103" t="s">
        <v>671</v>
      </c>
      <c r="C51" s="74">
        <f>'2010年1月'!U51</f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 t="shared" si="3"/>
        <v>-4.3478</v>
      </c>
      <c r="M51" s="75"/>
      <c r="N51" s="96"/>
      <c r="O51" s="77"/>
      <c r="P51" s="75"/>
      <c r="Q51" s="96"/>
      <c r="R51" s="77">
        <f t="shared" si="4"/>
        <v>0</v>
      </c>
      <c r="S51" s="80"/>
      <c r="T51" s="79"/>
      <c r="U51" s="101">
        <f t="shared" si="5"/>
        <v>-3.7897000000000003</v>
      </c>
    </row>
    <row r="52" spans="1:21" ht="12.75">
      <c r="A52" s="2">
        <v>50</v>
      </c>
      <c r="B52" s="103" t="s">
        <v>672</v>
      </c>
      <c r="C52" s="74">
        <f>'2010年1月'!U52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>
        <v>1</v>
      </c>
      <c r="K52" s="96"/>
      <c r="L52" s="77">
        <f t="shared" si="3"/>
        <v>-4.3478</v>
      </c>
      <c r="M52" s="80"/>
      <c r="N52" s="96"/>
      <c r="O52" s="77"/>
      <c r="P52" s="80"/>
      <c r="Q52" s="96"/>
      <c r="R52" s="77">
        <f t="shared" si="4"/>
        <v>0</v>
      </c>
      <c r="S52" s="75"/>
      <c r="T52" s="79"/>
      <c r="U52" s="101">
        <f t="shared" si="5"/>
        <v>28.0512</v>
      </c>
    </row>
    <row r="53" spans="1:21" ht="12.75">
      <c r="A53" s="2">
        <v>51</v>
      </c>
      <c r="B53" s="116">
        <v>2007</v>
      </c>
      <c r="C53" s="74">
        <f>'2010年1月'!U53</f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>
        <v>1</v>
      </c>
      <c r="K53" s="96"/>
      <c r="L53" s="77">
        <f t="shared" si="3"/>
        <v>-4.3478</v>
      </c>
      <c r="M53" s="75"/>
      <c r="N53" s="96"/>
      <c r="O53" s="77"/>
      <c r="P53" s="75"/>
      <c r="Q53" s="96"/>
      <c r="R53" s="77">
        <f t="shared" si="4"/>
        <v>0</v>
      </c>
      <c r="S53" s="75"/>
      <c r="T53" s="114"/>
      <c r="U53" s="101">
        <f t="shared" si="5"/>
        <v>34.2028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4.5</v>
      </c>
      <c r="G55" s="1">
        <f>SUM(G3:G53)</f>
        <v>15</v>
      </c>
      <c r="I55" s="1">
        <f>H66/G55</f>
        <v>12.666666666666666</v>
      </c>
      <c r="J55" s="1">
        <f>SUM(J3:J53)</f>
        <v>46</v>
      </c>
      <c r="L55" s="1">
        <f>K66/J55</f>
        <v>4.3478260869565215</v>
      </c>
      <c r="M55" s="1">
        <f>SUM(M3:M53)</f>
        <v>0</v>
      </c>
      <c r="O55" s="1" t="e">
        <f>N66/M55</f>
        <v>#DIV/0!</v>
      </c>
      <c r="P55" s="1">
        <f>SUM(P3:P53)</f>
        <v>23</v>
      </c>
      <c r="R55" s="1">
        <f>Q66/P55</f>
        <v>14.782608695652174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673</v>
      </c>
      <c r="F56" s="48" t="s">
        <v>674</v>
      </c>
      <c r="G56" s="47" t="s">
        <v>673</v>
      </c>
      <c r="I56" s="48" t="s">
        <v>674</v>
      </c>
      <c r="J56" s="47" t="s">
        <v>673</v>
      </c>
      <c r="L56" s="48" t="s">
        <v>674</v>
      </c>
      <c r="M56" s="47" t="s">
        <v>673</v>
      </c>
      <c r="O56" s="48" t="s">
        <v>674</v>
      </c>
      <c r="P56" s="47" t="s">
        <v>673</v>
      </c>
      <c r="R56" s="48" t="s">
        <v>674</v>
      </c>
    </row>
    <row r="57" spans="5:21" ht="12.75">
      <c r="E57" s="37" t="s">
        <v>675</v>
      </c>
      <c r="F57" s="1">
        <f>SUM(F3:F53)</f>
        <v>-100</v>
      </c>
      <c r="H57" s="37" t="s">
        <v>675</v>
      </c>
      <c r="I57" s="1">
        <f>SUM(I3:I53)</f>
        <v>-200.00049999999996</v>
      </c>
      <c r="K57" s="37" t="s">
        <v>675</v>
      </c>
      <c r="L57" s="1">
        <f>SUM(L3:L53)</f>
        <v>-199.9988000000002</v>
      </c>
      <c r="N57" s="37" t="s">
        <v>675</v>
      </c>
      <c r="O57" s="1">
        <f>SUM(O3:O53)</f>
        <v>0</v>
      </c>
      <c r="Q57" s="37" t="s">
        <v>675</v>
      </c>
      <c r="R57" s="1">
        <f>SUM(R3:R53)</f>
        <v>-339.9998</v>
      </c>
      <c r="U57" s="24"/>
    </row>
    <row r="58" spans="2:21" ht="12.75">
      <c r="B58" s="41" t="s">
        <v>676</v>
      </c>
      <c r="C58" s="36">
        <f>SUM(C3:C53)</f>
        <v>2549.9991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1910</v>
      </c>
      <c r="W59" s="121">
        <f>U59</f>
        <v>1910</v>
      </c>
    </row>
    <row r="60" spans="4:18" ht="12.75" customHeight="1">
      <c r="D60" s="157" t="s">
        <v>682</v>
      </c>
      <c r="E60" s="164"/>
      <c r="F60" s="165"/>
      <c r="G60" s="157" t="s">
        <v>684</v>
      </c>
      <c r="H60" s="164"/>
      <c r="I60" s="165"/>
      <c r="J60" s="157" t="s">
        <v>685</v>
      </c>
      <c r="K60" s="164"/>
      <c r="L60" s="165"/>
      <c r="M60" s="157"/>
      <c r="N60" s="164"/>
      <c r="O60" s="165"/>
      <c r="P60" s="157" t="s">
        <v>689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677</v>
      </c>
      <c r="E66" s="50">
        <f>E68-E84-E93</f>
        <v>90</v>
      </c>
      <c r="F66" s="51"/>
      <c r="G66" s="52" t="s">
        <v>677</v>
      </c>
      <c r="H66" s="50">
        <f>H68-H84-H93</f>
        <v>190</v>
      </c>
      <c r="I66" s="51"/>
      <c r="J66" s="52" t="s">
        <v>677</v>
      </c>
      <c r="K66" s="50">
        <f>K68-K84-K93</f>
        <v>200</v>
      </c>
      <c r="L66" s="51"/>
      <c r="M66" s="52" t="s">
        <v>677</v>
      </c>
      <c r="N66" s="50">
        <f>N68-N84-N93</f>
        <v>0</v>
      </c>
      <c r="O66" s="51"/>
      <c r="P66" s="52" t="s">
        <v>677</v>
      </c>
      <c r="Q66" s="50">
        <f>Q68-Q84-Q93</f>
        <v>340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678</v>
      </c>
      <c r="E68" s="54">
        <v>100</v>
      </c>
      <c r="F68" s="55"/>
      <c r="G68" s="110" t="s">
        <v>678</v>
      </c>
      <c r="H68" s="54">
        <v>200</v>
      </c>
      <c r="I68" s="55"/>
      <c r="J68" s="110" t="s">
        <v>678</v>
      </c>
      <c r="K68" s="54">
        <v>200</v>
      </c>
      <c r="L68" s="55"/>
      <c r="M68" s="110" t="s">
        <v>678</v>
      </c>
      <c r="N68" s="54"/>
      <c r="O68" s="55"/>
      <c r="P68" s="110" t="s">
        <v>678</v>
      </c>
      <c r="Q68" s="54">
        <v>340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6"/>
      <c r="F74" s="146"/>
      <c r="G74" s="144" t="s">
        <v>688</v>
      </c>
      <c r="H74" s="144"/>
      <c r="I74" s="144"/>
      <c r="J74" s="146" t="s">
        <v>686</v>
      </c>
      <c r="K74" s="146"/>
      <c r="L74" s="146"/>
      <c r="M74" s="146"/>
      <c r="N74" s="146"/>
      <c r="O74" s="146"/>
      <c r="P74" s="146" t="s">
        <v>690</v>
      </c>
      <c r="Q74" s="146"/>
      <c r="R74" s="146"/>
    </row>
    <row r="75" spans="4:18" ht="12.75">
      <c r="D75" s="146"/>
      <c r="E75" s="146"/>
      <c r="F75" s="146"/>
      <c r="G75" s="144"/>
      <c r="H75" s="144"/>
      <c r="I75" s="144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4"/>
      <c r="H76" s="144"/>
      <c r="I76" s="144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 t="s">
        <v>687</v>
      </c>
      <c r="K77" s="146"/>
      <c r="L77" s="146"/>
      <c r="M77" s="146"/>
      <c r="N77" s="146"/>
      <c r="O77" s="146"/>
      <c r="P77" s="146"/>
      <c r="Q77" s="146"/>
      <c r="R77" s="146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4:17" ht="12.75">
      <c r="D80" s="155" t="s">
        <v>679</v>
      </c>
      <c r="E80" s="156"/>
      <c r="G80" s="155" t="s">
        <v>679</v>
      </c>
      <c r="H80" s="156"/>
      <c r="J80" s="155" t="s">
        <v>679</v>
      </c>
      <c r="K80" s="156"/>
      <c r="M80" s="155" t="s">
        <v>679</v>
      </c>
      <c r="N80" s="156"/>
      <c r="P80" s="155" t="s">
        <v>679</v>
      </c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683</v>
      </c>
      <c r="E82" s="1">
        <v>10</v>
      </c>
      <c r="G82" s="107" t="s">
        <v>486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/>
      <c r="N84" s="37"/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680</v>
      </c>
      <c r="E87" s="156"/>
      <c r="G87" s="155" t="s">
        <v>680</v>
      </c>
      <c r="H87" s="156"/>
      <c r="J87" s="155" t="s">
        <v>680</v>
      </c>
      <c r="K87" s="156"/>
      <c r="M87" s="155" t="s">
        <v>680</v>
      </c>
      <c r="N87" s="156"/>
      <c r="P87" s="155" t="s">
        <v>680</v>
      </c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07"/>
      <c r="G89" s="107"/>
      <c r="J89" s="107"/>
      <c r="M89" s="107"/>
      <c r="P89" s="141"/>
    </row>
    <row r="95" spans="4:18" ht="12.75" customHeight="1">
      <c r="D95" s="158" t="s">
        <v>681</v>
      </c>
      <c r="E95" s="158"/>
      <c r="F95" s="158"/>
      <c r="G95" s="158" t="s">
        <v>681</v>
      </c>
      <c r="H95" s="158"/>
      <c r="I95" s="158"/>
      <c r="J95" s="158" t="s">
        <v>681</v>
      </c>
      <c r="K95" s="158"/>
      <c r="L95" s="158"/>
      <c r="M95" s="158" t="s">
        <v>681</v>
      </c>
      <c r="N95" s="158"/>
      <c r="O95" s="158"/>
      <c r="P95" s="158" t="s">
        <v>681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9" t="s">
        <v>677</v>
      </c>
      <c r="E102" s="156"/>
      <c r="F102" s="156"/>
      <c r="G102" s="159" t="s">
        <v>677</v>
      </c>
      <c r="H102" s="156"/>
      <c r="I102" s="156"/>
      <c r="J102" s="159" t="s">
        <v>677</v>
      </c>
      <c r="K102" s="156"/>
      <c r="L102" s="156"/>
      <c r="M102" s="159" t="s">
        <v>677</v>
      </c>
      <c r="N102" s="156"/>
      <c r="O102" s="156"/>
      <c r="P102" s="159" t="s">
        <v>677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4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S11" sqref="S1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40271</v>
      </c>
      <c r="E1" s="161"/>
      <c r="F1" s="162"/>
      <c r="G1" s="18"/>
      <c r="H1" s="32">
        <v>40278</v>
      </c>
      <c r="I1" s="19"/>
      <c r="J1" s="44"/>
      <c r="K1" s="32">
        <v>40285</v>
      </c>
      <c r="L1" s="45"/>
      <c r="M1" s="18"/>
      <c r="N1" s="32">
        <v>40292</v>
      </c>
      <c r="O1" s="19"/>
      <c r="P1" s="18"/>
      <c r="Q1" s="32">
        <v>40299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'2010年3月'!U3</f>
        <v>47.647299999999994</v>
      </c>
      <c r="D3" s="68">
        <v>1</v>
      </c>
      <c r="E3" s="69"/>
      <c r="F3" s="70">
        <f>-15.4545*D3</f>
        <v>-15.4545</v>
      </c>
      <c r="G3" s="68">
        <v>1</v>
      </c>
      <c r="H3" s="69"/>
      <c r="I3" s="70">
        <f>-14.1667*G3</f>
        <v>-14.1667</v>
      </c>
      <c r="J3" s="68">
        <v>1</v>
      </c>
      <c r="K3" s="69">
        <v>68.0316</v>
      </c>
      <c r="L3" s="70">
        <f>-3.9781*J3</f>
        <v>-3.9781</v>
      </c>
      <c r="M3" s="68">
        <v>2</v>
      </c>
      <c r="N3" s="69"/>
      <c r="O3" s="70">
        <f>-8.2692*M3</f>
        <v>-16.5384</v>
      </c>
      <c r="P3" s="122">
        <v>1</v>
      </c>
      <c r="Q3" s="131"/>
      <c r="R3" s="70">
        <f>-9.7826*P3</f>
        <v>-9.7826</v>
      </c>
      <c r="S3" s="68"/>
      <c r="T3" s="72">
        <v>-5.3571</v>
      </c>
      <c r="U3" s="101">
        <f aca="true" t="shared" si="0" ref="U3:U34">C3+E3+F3+H3+I3+K3+L3+N3+O3+T3+Q3+R3</f>
        <v>50.401499999999984</v>
      </c>
    </row>
    <row r="4" spans="1:21" ht="12.75">
      <c r="A4" s="2">
        <v>2</v>
      </c>
      <c r="B4" s="100" t="s">
        <v>3</v>
      </c>
      <c r="C4" s="67">
        <f>'2010年3月'!U4</f>
        <v>14.385000000000005</v>
      </c>
      <c r="D4" s="68">
        <v>1</v>
      </c>
      <c r="E4" s="69">
        <v>100</v>
      </c>
      <c r="F4" s="70">
        <f aca="true" t="shared" si="1" ref="F4:F53">-15.4545*D4</f>
        <v>-15.4545</v>
      </c>
      <c r="G4" s="68">
        <v>1</v>
      </c>
      <c r="H4" s="69"/>
      <c r="I4" s="70">
        <f aca="true" t="shared" si="2" ref="I4:I53">-14.1667*G4</f>
        <v>-14.1667</v>
      </c>
      <c r="J4" s="68">
        <v>1</v>
      </c>
      <c r="K4" s="69"/>
      <c r="L4" s="70">
        <f aca="true" t="shared" si="3" ref="L4:L53">-3.9781*J4</f>
        <v>-3.9781</v>
      </c>
      <c r="M4" s="68">
        <v>1</v>
      </c>
      <c r="N4" s="69"/>
      <c r="O4" s="70">
        <f aca="true" t="shared" si="4" ref="O4:O53">-8.2692*M4</f>
        <v>-8.2692</v>
      </c>
      <c r="P4" s="122">
        <v>1</v>
      </c>
      <c r="Q4" s="131"/>
      <c r="R4" s="70">
        <f aca="true" t="shared" si="5" ref="R4:R53">-9.7826*P4</f>
        <v>-9.7826</v>
      </c>
      <c r="S4" s="73"/>
      <c r="T4" s="72">
        <v>-5.3571</v>
      </c>
      <c r="U4" s="101">
        <f t="shared" si="0"/>
        <v>57.3768</v>
      </c>
    </row>
    <row r="5" spans="1:21" ht="12.75">
      <c r="A5" s="2">
        <v>3</v>
      </c>
      <c r="B5" s="102" t="s">
        <v>191</v>
      </c>
      <c r="C5" s="67">
        <f>'2010年3月'!U5</f>
        <v>66.97569999999999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>
        <v>-5.3571</v>
      </c>
      <c r="U5" s="101">
        <f t="shared" si="0"/>
        <v>61.61859999999999</v>
      </c>
    </row>
    <row r="6" spans="1:21" ht="12.75">
      <c r="A6" s="2">
        <v>4</v>
      </c>
      <c r="B6" s="103" t="s">
        <v>192</v>
      </c>
      <c r="C6" s="74">
        <f>'2010年3月'!U6</f>
        <v>3.7978000000000014</v>
      </c>
      <c r="D6" s="80">
        <v>1</v>
      </c>
      <c r="E6" s="76">
        <v>100</v>
      </c>
      <c r="F6" s="77">
        <f t="shared" si="1"/>
        <v>-15.4545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-8.2692</v>
      </c>
      <c r="P6" s="123">
        <v>1</v>
      </c>
      <c r="Q6" s="132"/>
      <c r="R6" s="77">
        <f t="shared" si="5"/>
        <v>-9.7826</v>
      </c>
      <c r="S6" s="80"/>
      <c r="T6" s="79">
        <v>-5.3571</v>
      </c>
      <c r="U6" s="101">
        <f t="shared" si="0"/>
        <v>64.9344</v>
      </c>
    </row>
    <row r="7" spans="1:21" ht="12.75">
      <c r="A7" s="2">
        <v>5</v>
      </c>
      <c r="B7" s="103" t="s">
        <v>193</v>
      </c>
      <c r="C7" s="74">
        <f>'2010年3月'!U7</f>
        <v>24.055999999999997</v>
      </c>
      <c r="D7" s="75">
        <v>1</v>
      </c>
      <c r="E7" s="76"/>
      <c r="F7" s="77">
        <f t="shared" si="1"/>
        <v>-15.4545</v>
      </c>
      <c r="G7" s="75">
        <v>1</v>
      </c>
      <c r="H7" s="76">
        <v>100</v>
      </c>
      <c r="I7" s="77">
        <f t="shared" si="2"/>
        <v>-14.1667</v>
      </c>
      <c r="J7" s="75">
        <v>1</v>
      </c>
      <c r="K7" s="76"/>
      <c r="L7" s="77">
        <f t="shared" si="3"/>
        <v>-3.9781</v>
      </c>
      <c r="M7" s="75">
        <v>1</v>
      </c>
      <c r="N7" s="76"/>
      <c r="O7" s="77">
        <f t="shared" si="4"/>
        <v>-8.2692</v>
      </c>
      <c r="P7" s="124">
        <v>1</v>
      </c>
      <c r="Q7" s="133"/>
      <c r="R7" s="77">
        <f t="shared" si="5"/>
        <v>-9.7826</v>
      </c>
      <c r="S7" s="75"/>
      <c r="T7" s="79">
        <v>-5.3571</v>
      </c>
      <c r="U7" s="101">
        <f t="shared" si="0"/>
        <v>67.0478</v>
      </c>
    </row>
    <row r="8" spans="1:21" ht="12.75">
      <c r="A8" s="2">
        <v>6</v>
      </c>
      <c r="B8" s="103" t="s">
        <v>194</v>
      </c>
      <c r="C8" s="74">
        <f>'2010年3月'!U8</f>
        <v>66.9405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>
        <v>-5.3571</v>
      </c>
      <c r="U8" s="101">
        <f t="shared" si="0"/>
        <v>61.5834</v>
      </c>
    </row>
    <row r="9" spans="1:21" ht="12.75">
      <c r="A9" s="2">
        <v>7</v>
      </c>
      <c r="B9" s="106" t="s">
        <v>691</v>
      </c>
      <c r="C9" s="88">
        <f>'2010年3月'!U9</f>
        <v>72.0808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>
        <v>-5.3571</v>
      </c>
      <c r="U9" s="101">
        <f t="shared" si="0"/>
        <v>66.7237</v>
      </c>
    </row>
    <row r="10" spans="1:21" ht="12.75">
      <c r="A10" s="2">
        <v>8</v>
      </c>
      <c r="B10" s="106" t="s">
        <v>692</v>
      </c>
      <c r="C10" s="88">
        <f>'2010年3月'!U10</f>
        <v>48.31829999999999</v>
      </c>
      <c r="D10" s="94">
        <v>1</v>
      </c>
      <c r="E10" s="90"/>
      <c r="F10" s="91">
        <f t="shared" si="1"/>
        <v>-15.4545</v>
      </c>
      <c r="G10" s="94">
        <v>1</v>
      </c>
      <c r="H10" s="90"/>
      <c r="I10" s="91">
        <f t="shared" si="2"/>
        <v>-14.1667</v>
      </c>
      <c r="J10" s="94">
        <v>1</v>
      </c>
      <c r="K10" s="90">
        <v>100</v>
      </c>
      <c r="L10" s="91">
        <f t="shared" si="3"/>
        <v>-3.9781</v>
      </c>
      <c r="M10" s="94"/>
      <c r="N10" s="90"/>
      <c r="O10" s="91">
        <f t="shared" si="4"/>
        <v>0</v>
      </c>
      <c r="P10" s="126">
        <v>1</v>
      </c>
      <c r="Q10" s="135"/>
      <c r="R10" s="91">
        <f t="shared" si="5"/>
        <v>-9.7826</v>
      </c>
      <c r="S10" s="94"/>
      <c r="T10" s="93">
        <v>-5.3571</v>
      </c>
      <c r="U10" s="101">
        <f t="shared" si="0"/>
        <v>99.57929999999998</v>
      </c>
    </row>
    <row r="11" spans="1:21" ht="12.75">
      <c r="A11" s="2">
        <v>9</v>
      </c>
      <c r="B11" s="106" t="s">
        <v>197</v>
      </c>
      <c r="C11" s="88">
        <f>'2010年3月'!U11</f>
        <v>73.46549999999999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>
        <v>-73.4655</v>
      </c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>
        <v>0</v>
      </c>
      <c r="U11" s="101">
        <f t="shared" si="0"/>
        <v>-1.4210854715202004E-14</v>
      </c>
    </row>
    <row r="12" spans="1:21" ht="12.75">
      <c r="A12" s="2">
        <v>10</v>
      </c>
      <c r="B12" s="104" t="s">
        <v>693</v>
      </c>
      <c r="C12" s="81">
        <f>'2010年3月'!U12</f>
        <v>24.42070000000001</v>
      </c>
      <c r="D12" s="82">
        <v>1</v>
      </c>
      <c r="E12" s="83"/>
      <c r="F12" s="84">
        <f t="shared" si="1"/>
        <v>-15.4545</v>
      </c>
      <c r="G12" s="82"/>
      <c r="H12" s="83"/>
      <c r="I12" s="84">
        <f t="shared" si="2"/>
        <v>0</v>
      </c>
      <c r="J12" s="82">
        <v>1</v>
      </c>
      <c r="K12" s="83">
        <v>100</v>
      </c>
      <c r="L12" s="84">
        <f t="shared" si="3"/>
        <v>-3.9781</v>
      </c>
      <c r="M12" s="82">
        <v>1</v>
      </c>
      <c r="N12" s="83"/>
      <c r="O12" s="84">
        <f t="shared" si="4"/>
        <v>-8.2692</v>
      </c>
      <c r="P12" s="127">
        <v>1</v>
      </c>
      <c r="Q12" s="136"/>
      <c r="R12" s="84">
        <f t="shared" si="5"/>
        <v>-9.7826</v>
      </c>
      <c r="S12" s="82"/>
      <c r="T12" s="87">
        <v>-5.3571</v>
      </c>
      <c r="U12" s="101">
        <f t="shared" si="0"/>
        <v>81.57920000000001</v>
      </c>
    </row>
    <row r="13" spans="1:21" ht="12.75">
      <c r="A13" s="2">
        <v>11</v>
      </c>
      <c r="B13" s="104" t="s">
        <v>199</v>
      </c>
      <c r="C13" s="81">
        <f>'2010年3月'!U13</f>
        <v>3.6369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>
        <v>0</v>
      </c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>
        <v>-5.3571</v>
      </c>
      <c r="U13" s="101">
        <f t="shared" si="0"/>
        <v>-1.7202000000000002</v>
      </c>
    </row>
    <row r="14" spans="1:21" ht="12.75">
      <c r="A14" s="2">
        <v>12</v>
      </c>
      <c r="B14" s="104" t="s">
        <v>200</v>
      </c>
      <c r="C14" s="81">
        <f>'2010年3月'!U14</f>
        <v>29.448300000000003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>
        <v>1</v>
      </c>
      <c r="Q14" s="136"/>
      <c r="R14" s="84">
        <f t="shared" si="5"/>
        <v>-9.7826</v>
      </c>
      <c r="S14" s="82"/>
      <c r="T14" s="87">
        <v>-5.3571</v>
      </c>
      <c r="U14" s="101">
        <f t="shared" si="0"/>
        <v>14.308600000000004</v>
      </c>
    </row>
    <row r="15" spans="1:21" ht="12.75">
      <c r="A15" s="2">
        <v>13</v>
      </c>
      <c r="B15" s="105" t="s">
        <v>201</v>
      </c>
      <c r="C15" s="60">
        <f>'2010年3月'!U15</f>
        <v>73.35999999999999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>
        <v>102.1806</v>
      </c>
      <c r="L15" s="63">
        <f t="shared" si="3"/>
        <v>-3.9781</v>
      </c>
      <c r="M15" s="61">
        <v>1</v>
      </c>
      <c r="N15" s="62"/>
      <c r="O15" s="63">
        <f t="shared" si="4"/>
        <v>-8.2692</v>
      </c>
      <c r="P15" s="128"/>
      <c r="Q15" s="137"/>
      <c r="R15" s="63">
        <f t="shared" si="5"/>
        <v>0</v>
      </c>
      <c r="S15" s="66"/>
      <c r="T15" s="65">
        <v>-5.3571</v>
      </c>
      <c r="U15" s="101">
        <f t="shared" si="0"/>
        <v>157.93619999999996</v>
      </c>
    </row>
    <row r="16" spans="1:21" ht="12.75">
      <c r="A16" s="2">
        <v>14</v>
      </c>
      <c r="B16" s="105" t="s">
        <v>202</v>
      </c>
      <c r="C16" s="60">
        <f>'2010年3月'!U16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>
        <v>-41.6431</v>
      </c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>
        <v>0</v>
      </c>
      <c r="U16" s="101">
        <f t="shared" si="0"/>
        <v>0</v>
      </c>
    </row>
    <row r="17" spans="1:21" ht="12.75">
      <c r="A17" s="2">
        <v>15</v>
      </c>
      <c r="B17" s="105" t="s">
        <v>203</v>
      </c>
      <c r="C17" s="60">
        <f>'2010年3月'!U17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>
        <v>0</v>
      </c>
      <c r="U17" s="101">
        <f t="shared" si="0"/>
        <v>0</v>
      </c>
    </row>
    <row r="18" spans="1:21" ht="12.75">
      <c r="A18" s="2">
        <v>16</v>
      </c>
      <c r="B18" s="102" t="s">
        <v>694</v>
      </c>
      <c r="C18" s="67">
        <f>'2010年3月'!U18</f>
        <v>26.711499999999994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-3.9781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-9.7826</v>
      </c>
      <c r="S18" s="68"/>
      <c r="T18" s="72">
        <v>-5.3571</v>
      </c>
      <c r="U18" s="101">
        <f t="shared" si="0"/>
        <v>7.593699999999993</v>
      </c>
    </row>
    <row r="19" spans="1:21" ht="12.75">
      <c r="A19" s="2">
        <v>17</v>
      </c>
      <c r="B19" s="102" t="s">
        <v>205</v>
      </c>
      <c r="C19" s="67">
        <f>'2010年3月'!U19</f>
        <v>108.8937</v>
      </c>
      <c r="D19" s="68">
        <v>2</v>
      </c>
      <c r="E19" s="69"/>
      <c r="F19" s="70">
        <f t="shared" si="1"/>
        <v>-30.909</v>
      </c>
      <c r="G19" s="68">
        <v>3</v>
      </c>
      <c r="H19" s="69">
        <v>200</v>
      </c>
      <c r="I19" s="70">
        <f t="shared" si="2"/>
        <v>-42.5001</v>
      </c>
      <c r="J19" s="68">
        <v>2</v>
      </c>
      <c r="K19" s="69"/>
      <c r="L19" s="70">
        <f t="shared" si="3"/>
        <v>-7.9562</v>
      </c>
      <c r="M19" s="68">
        <v>2</v>
      </c>
      <c r="N19" s="69"/>
      <c r="O19" s="70">
        <f t="shared" si="4"/>
        <v>-16.5384</v>
      </c>
      <c r="P19" s="122">
        <v>1</v>
      </c>
      <c r="Q19" s="131"/>
      <c r="R19" s="70">
        <f t="shared" si="5"/>
        <v>-9.7826</v>
      </c>
      <c r="S19" s="73"/>
      <c r="T19" s="72">
        <v>-5.3571</v>
      </c>
      <c r="U19" s="101">
        <f t="shared" si="0"/>
        <v>195.85029999999998</v>
      </c>
    </row>
    <row r="20" spans="1:21" ht="12.75">
      <c r="A20" s="2">
        <v>18</v>
      </c>
      <c r="B20" s="102" t="s">
        <v>206</v>
      </c>
      <c r="C20" s="67">
        <f>'2010年3月'!U20</f>
        <v>44.3416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>
        <v>-5.3571</v>
      </c>
      <c r="U20" s="101">
        <f t="shared" si="0"/>
        <v>38.9845</v>
      </c>
    </row>
    <row r="21" spans="1:21" ht="12.75">
      <c r="A21" s="2">
        <v>19</v>
      </c>
      <c r="B21" s="103" t="s">
        <v>695</v>
      </c>
      <c r="C21" s="74">
        <f>'2010年3月'!U21</f>
        <v>41.5698</v>
      </c>
      <c r="D21" s="75">
        <v>1</v>
      </c>
      <c r="E21" s="76"/>
      <c r="F21" s="77">
        <f t="shared" si="1"/>
        <v>-15.4545</v>
      </c>
      <c r="G21" s="75">
        <v>1</v>
      </c>
      <c r="H21" s="76"/>
      <c r="I21" s="77">
        <f t="shared" si="2"/>
        <v>-14.1667</v>
      </c>
      <c r="J21" s="75">
        <v>1</v>
      </c>
      <c r="K21" s="76">
        <v>100</v>
      </c>
      <c r="L21" s="77">
        <f t="shared" si="3"/>
        <v>-3.9781</v>
      </c>
      <c r="M21" s="75">
        <v>1</v>
      </c>
      <c r="N21" s="76"/>
      <c r="O21" s="77">
        <f t="shared" si="4"/>
        <v>-8.2692</v>
      </c>
      <c r="P21" s="124">
        <v>1</v>
      </c>
      <c r="Q21" s="133"/>
      <c r="R21" s="77">
        <f t="shared" si="5"/>
        <v>-9.7826</v>
      </c>
      <c r="S21" s="80"/>
      <c r="T21" s="79">
        <v>-5.3571</v>
      </c>
      <c r="U21" s="101">
        <f t="shared" si="0"/>
        <v>84.5616</v>
      </c>
    </row>
    <row r="22" spans="1:21" ht="12.75">
      <c r="A22" s="2">
        <v>20</v>
      </c>
      <c r="B22" s="103" t="s">
        <v>208</v>
      </c>
      <c r="C22" s="74">
        <f>'2010年3月'!U22</f>
        <v>47.7692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v>-47.7692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>
        <v>0</v>
      </c>
      <c r="U22" s="101">
        <f t="shared" si="0"/>
        <v>0</v>
      </c>
    </row>
    <row r="23" spans="1:21" ht="12.75">
      <c r="A23" s="2">
        <v>21</v>
      </c>
      <c r="B23" s="103" t="s">
        <v>209</v>
      </c>
      <c r="C23" s="74">
        <f>'2010年3月'!U23</f>
        <v>20.068800000000003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-8.2692</v>
      </c>
      <c r="P23" s="124"/>
      <c r="Q23" s="133"/>
      <c r="R23" s="77">
        <f t="shared" si="5"/>
        <v>0</v>
      </c>
      <c r="S23" s="80"/>
      <c r="T23" s="79">
        <v>-5.3571</v>
      </c>
      <c r="U23" s="101">
        <f t="shared" si="0"/>
        <v>6.4425000000000034</v>
      </c>
    </row>
    <row r="24" spans="1:21" ht="12.75">
      <c r="A24" s="2">
        <v>22</v>
      </c>
      <c r="B24" s="106" t="s">
        <v>210</v>
      </c>
      <c r="C24" s="88">
        <f>'2010年3月'!U24</f>
        <v>91.90809999999999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-14.1667</v>
      </c>
      <c r="J24" s="89">
        <v>1</v>
      </c>
      <c r="K24" s="90"/>
      <c r="L24" s="91">
        <f t="shared" si="3"/>
        <v>-3.9781</v>
      </c>
      <c r="M24" s="89">
        <v>1</v>
      </c>
      <c r="N24" s="90"/>
      <c r="O24" s="91">
        <f t="shared" si="4"/>
        <v>-8.2692</v>
      </c>
      <c r="P24" s="125"/>
      <c r="Q24" s="134"/>
      <c r="R24" s="91">
        <f t="shared" si="5"/>
        <v>0</v>
      </c>
      <c r="S24" s="89"/>
      <c r="T24" s="93">
        <v>-5.3571</v>
      </c>
      <c r="U24" s="101">
        <f t="shared" si="0"/>
        <v>60.136999999999986</v>
      </c>
    </row>
    <row r="25" spans="1:21" ht="12.75">
      <c r="A25" s="2">
        <v>23</v>
      </c>
      <c r="B25" s="106" t="s">
        <v>211</v>
      </c>
      <c r="C25" s="88">
        <f>'2010年3月'!U25</f>
        <v>43.04379999999999</v>
      </c>
      <c r="D25" s="89">
        <v>1</v>
      </c>
      <c r="E25" s="90"/>
      <c r="F25" s="91">
        <f t="shared" si="1"/>
        <v>-15.4545</v>
      </c>
      <c r="G25" s="89">
        <v>1</v>
      </c>
      <c r="H25" s="90"/>
      <c r="I25" s="91">
        <f t="shared" si="2"/>
        <v>-14.1667</v>
      </c>
      <c r="J25" s="89">
        <v>1</v>
      </c>
      <c r="K25" s="90"/>
      <c r="L25" s="91">
        <f t="shared" si="3"/>
        <v>-3.9781</v>
      </c>
      <c r="M25" s="89">
        <v>1</v>
      </c>
      <c r="N25" s="90">
        <v>100</v>
      </c>
      <c r="O25" s="91">
        <f t="shared" si="4"/>
        <v>-8.2692</v>
      </c>
      <c r="P25" s="125">
        <v>1</v>
      </c>
      <c r="Q25" s="134"/>
      <c r="R25" s="91">
        <f t="shared" si="5"/>
        <v>-9.7826</v>
      </c>
      <c r="S25" s="89"/>
      <c r="T25" s="93">
        <v>-5.3571</v>
      </c>
      <c r="U25" s="101">
        <f t="shared" si="0"/>
        <v>86.03559999999999</v>
      </c>
    </row>
    <row r="26" spans="1:21" ht="12.75">
      <c r="A26" s="2">
        <v>24</v>
      </c>
      <c r="B26" s="106" t="s">
        <v>212</v>
      </c>
      <c r="C26" s="88">
        <f>'2010年3月'!U26</f>
        <v>-25.9287</v>
      </c>
      <c r="D26" s="89">
        <v>1</v>
      </c>
      <c r="E26" s="90">
        <v>100</v>
      </c>
      <c r="F26" s="91">
        <f t="shared" si="1"/>
        <v>-15.4545</v>
      </c>
      <c r="G26" s="89">
        <v>1</v>
      </c>
      <c r="H26" s="90"/>
      <c r="I26" s="91">
        <f t="shared" si="2"/>
        <v>-14.1667</v>
      </c>
      <c r="J26" s="89">
        <v>1</v>
      </c>
      <c r="K26" s="90"/>
      <c r="L26" s="91">
        <f t="shared" si="3"/>
        <v>-3.9781</v>
      </c>
      <c r="M26" s="89">
        <v>1</v>
      </c>
      <c r="N26" s="90"/>
      <c r="O26" s="91">
        <f t="shared" si="4"/>
        <v>-8.2692</v>
      </c>
      <c r="P26" s="125"/>
      <c r="Q26" s="134"/>
      <c r="R26" s="91">
        <f t="shared" si="5"/>
        <v>0</v>
      </c>
      <c r="S26" s="94"/>
      <c r="T26" s="93">
        <v>-5.3571</v>
      </c>
      <c r="U26" s="101">
        <f t="shared" si="0"/>
        <v>26.84570000000002</v>
      </c>
    </row>
    <row r="27" spans="1:21" ht="12.75">
      <c r="A27" s="2">
        <v>25</v>
      </c>
      <c r="B27" s="104" t="s">
        <v>696</v>
      </c>
      <c r="C27" s="81">
        <f>'2010年3月'!U27</f>
        <v>24.75359999999999</v>
      </c>
      <c r="D27" s="82">
        <v>1</v>
      </c>
      <c r="E27" s="98"/>
      <c r="F27" s="84">
        <f t="shared" si="1"/>
        <v>-15.4545</v>
      </c>
      <c r="G27" s="82">
        <v>1</v>
      </c>
      <c r="H27" s="98"/>
      <c r="I27" s="84">
        <f t="shared" si="2"/>
        <v>-14.1667</v>
      </c>
      <c r="J27" s="82">
        <v>1</v>
      </c>
      <c r="K27" s="98">
        <v>100</v>
      </c>
      <c r="L27" s="84">
        <f t="shared" si="3"/>
        <v>-3.9781</v>
      </c>
      <c r="M27" s="82">
        <v>1</v>
      </c>
      <c r="N27" s="98"/>
      <c r="O27" s="84">
        <f t="shared" si="4"/>
        <v>-8.2692</v>
      </c>
      <c r="P27" s="127">
        <v>1</v>
      </c>
      <c r="Q27" s="136"/>
      <c r="R27" s="84">
        <f t="shared" si="5"/>
        <v>-9.7826</v>
      </c>
      <c r="S27" s="82"/>
      <c r="T27" s="87">
        <v>-5.3571</v>
      </c>
      <c r="U27" s="101">
        <f t="shared" si="0"/>
        <v>67.74539999999999</v>
      </c>
    </row>
    <row r="28" spans="1:21" ht="12.75">
      <c r="A28" s="2">
        <v>26</v>
      </c>
      <c r="B28" s="104" t="s">
        <v>214</v>
      </c>
      <c r="C28" s="81">
        <f>'2010年3月'!U28</f>
        <v>12.090999999999998</v>
      </c>
      <c r="D28" s="86">
        <v>1</v>
      </c>
      <c r="E28" s="98"/>
      <c r="F28" s="84">
        <f t="shared" si="1"/>
        <v>-15.4545</v>
      </c>
      <c r="G28" s="86">
        <v>2</v>
      </c>
      <c r="H28" s="98"/>
      <c r="I28" s="84">
        <f t="shared" si="2"/>
        <v>-28.3334</v>
      </c>
      <c r="J28" s="86"/>
      <c r="K28" s="98"/>
      <c r="L28" s="84">
        <f t="shared" si="3"/>
        <v>0</v>
      </c>
      <c r="M28" s="86">
        <v>1</v>
      </c>
      <c r="N28" s="98">
        <v>100</v>
      </c>
      <c r="O28" s="84">
        <f t="shared" si="4"/>
        <v>-8.2692</v>
      </c>
      <c r="P28" s="129">
        <v>2</v>
      </c>
      <c r="Q28" s="138"/>
      <c r="R28" s="84">
        <f t="shared" si="5"/>
        <v>-19.5652</v>
      </c>
      <c r="S28" s="86"/>
      <c r="T28" s="87">
        <v>-5.3571</v>
      </c>
      <c r="U28" s="101">
        <f t="shared" si="0"/>
        <v>35.111599999999996</v>
      </c>
    </row>
    <row r="29" spans="1:21" ht="12.75">
      <c r="A29" s="2">
        <v>27</v>
      </c>
      <c r="B29" s="104" t="s">
        <v>215</v>
      </c>
      <c r="C29" s="81">
        <f>'2010年3月'!U29</f>
        <v>60.5375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>
        <v>-60.5375</v>
      </c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>
        <v>0</v>
      </c>
      <c r="U29" s="101">
        <f t="shared" si="0"/>
        <v>0</v>
      </c>
    </row>
    <row r="30" spans="1:22" ht="12.75">
      <c r="A30" s="2">
        <v>28</v>
      </c>
      <c r="B30" s="105" t="s">
        <v>216</v>
      </c>
      <c r="C30" s="60">
        <f>'2010年3月'!U30</f>
        <v>36.587900000000005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-14.1667</v>
      </c>
      <c r="J30" s="66">
        <v>2</v>
      </c>
      <c r="K30" s="99"/>
      <c r="L30" s="63">
        <f t="shared" si="3"/>
        <v>-7.9562</v>
      </c>
      <c r="M30" s="66">
        <v>1</v>
      </c>
      <c r="N30" s="99">
        <v>100</v>
      </c>
      <c r="O30" s="63">
        <f t="shared" si="4"/>
        <v>-8.2692</v>
      </c>
      <c r="P30" s="130">
        <v>1</v>
      </c>
      <c r="Q30" s="139"/>
      <c r="R30" s="63">
        <f t="shared" si="5"/>
        <v>-9.7826</v>
      </c>
      <c r="S30" s="66"/>
      <c r="T30" s="65">
        <v>-5.3571</v>
      </c>
      <c r="U30" s="101">
        <f t="shared" si="0"/>
        <v>91.0561</v>
      </c>
      <c r="V30" s="37"/>
    </row>
    <row r="31" spans="1:21" ht="12.75">
      <c r="A31" s="2">
        <v>29</v>
      </c>
      <c r="B31" s="105" t="s">
        <v>217</v>
      </c>
      <c r="C31" s="60">
        <f>'2010年3月'!U31</f>
        <v>49.38590000000001</v>
      </c>
      <c r="D31" s="61">
        <v>1</v>
      </c>
      <c r="E31" s="99"/>
      <c r="F31" s="63">
        <f t="shared" si="1"/>
        <v>-15.4545</v>
      </c>
      <c r="G31" s="61">
        <v>1</v>
      </c>
      <c r="H31" s="99"/>
      <c r="I31" s="63">
        <f t="shared" si="2"/>
        <v>-14.1667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>
        <v>-5.3571</v>
      </c>
      <c r="U31" s="101">
        <f t="shared" si="0"/>
        <v>14.407600000000013</v>
      </c>
    </row>
    <row r="32" spans="1:21" ht="12.75">
      <c r="A32" s="2">
        <v>30</v>
      </c>
      <c r="B32" s="105" t="s">
        <v>218</v>
      </c>
      <c r="C32" s="60">
        <f>'2010年3月'!U32</f>
        <v>46.982699999999994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>
        <v>-5.3571</v>
      </c>
      <c r="U32" s="101">
        <f t="shared" si="0"/>
        <v>41.62559999999999</v>
      </c>
    </row>
    <row r="33" spans="1:21" ht="12.75">
      <c r="A33" s="2">
        <v>31</v>
      </c>
      <c r="B33" s="102" t="s">
        <v>219</v>
      </c>
      <c r="C33" s="67">
        <f>'2010年3月'!U33</f>
        <v>64.1695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>
        <v>1</v>
      </c>
      <c r="Q33" s="131"/>
      <c r="R33" s="70">
        <f t="shared" si="5"/>
        <v>-9.7826</v>
      </c>
      <c r="S33" s="68"/>
      <c r="T33" s="72">
        <v>-5.3571</v>
      </c>
      <c r="U33" s="101">
        <f t="shared" si="0"/>
        <v>49.029799999999994</v>
      </c>
    </row>
    <row r="34" spans="1:21" ht="12.75">
      <c r="A34" s="2">
        <v>32</v>
      </c>
      <c r="B34" s="102" t="s">
        <v>513</v>
      </c>
      <c r="C34" s="67">
        <f>'2010年3月'!U34</f>
        <v>83.3276</v>
      </c>
      <c r="D34" s="68">
        <v>1</v>
      </c>
      <c r="E34" s="69"/>
      <c r="F34" s="70">
        <f t="shared" si="1"/>
        <v>-15.4545</v>
      </c>
      <c r="G34" s="120">
        <v>1</v>
      </c>
      <c r="H34" s="69">
        <v>200</v>
      </c>
      <c r="I34" s="70">
        <f t="shared" si="2"/>
        <v>-14.1667</v>
      </c>
      <c r="J34" s="120">
        <v>1</v>
      </c>
      <c r="K34" s="69"/>
      <c r="L34" s="70">
        <f t="shared" si="3"/>
        <v>-3.9781</v>
      </c>
      <c r="M34" s="68">
        <v>1</v>
      </c>
      <c r="N34" s="69"/>
      <c r="O34" s="70">
        <f t="shared" si="4"/>
        <v>-8.2692</v>
      </c>
      <c r="P34" s="122">
        <v>1</v>
      </c>
      <c r="Q34" s="131"/>
      <c r="R34" s="70">
        <f t="shared" si="5"/>
        <v>-9.7826</v>
      </c>
      <c r="S34" s="73"/>
      <c r="T34" s="72">
        <v>-5.3571</v>
      </c>
      <c r="U34" s="101">
        <f t="shared" si="0"/>
        <v>226.3194</v>
      </c>
    </row>
    <row r="35" spans="1:21" ht="12.75">
      <c r="A35" s="2">
        <v>33</v>
      </c>
      <c r="B35" s="102" t="s">
        <v>221</v>
      </c>
      <c r="C35" s="67">
        <f>'2010年3月'!U35</f>
        <v>18.8014</v>
      </c>
      <c r="D35" s="68">
        <v>1</v>
      </c>
      <c r="E35" s="69"/>
      <c r="F35" s="70">
        <f t="shared" si="1"/>
        <v>-15.4545</v>
      </c>
      <c r="G35" s="68">
        <v>1</v>
      </c>
      <c r="H35" s="69">
        <v>100</v>
      </c>
      <c r="I35" s="70">
        <f t="shared" si="2"/>
        <v>-14.1667</v>
      </c>
      <c r="J35" s="68">
        <v>1</v>
      </c>
      <c r="K35" s="69"/>
      <c r="L35" s="70">
        <f t="shared" si="3"/>
        <v>-3.9781</v>
      </c>
      <c r="M35" s="68">
        <v>1</v>
      </c>
      <c r="N35" s="69"/>
      <c r="O35" s="70">
        <f t="shared" si="4"/>
        <v>-8.2692</v>
      </c>
      <c r="P35" s="122"/>
      <c r="Q35" s="131"/>
      <c r="R35" s="70">
        <f t="shared" si="5"/>
        <v>0</v>
      </c>
      <c r="S35" s="68"/>
      <c r="T35" s="72">
        <v>-5.3571</v>
      </c>
      <c r="U35" s="101">
        <f aca="true" t="shared" si="6" ref="U35:U53">C35+E35+F35+H35+I35+K35+L35+N35+O35+T35+Q35+R35</f>
        <v>71.5758</v>
      </c>
    </row>
    <row r="36" spans="1:21" ht="12.75">
      <c r="A36" s="2">
        <v>34</v>
      </c>
      <c r="B36" s="103" t="s">
        <v>222</v>
      </c>
      <c r="C36" s="74">
        <f>'2010年3月'!U36</f>
        <v>6.338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>
        <v>-5.3571</v>
      </c>
      <c r="U36" s="101">
        <f t="shared" si="6"/>
        <v>0.9809000000000001</v>
      </c>
    </row>
    <row r="37" spans="1:22" ht="12.75">
      <c r="A37" s="2">
        <v>35</v>
      </c>
      <c r="B37" s="103" t="s">
        <v>223</v>
      </c>
      <c r="C37" s="74">
        <f>'2010年3月'!U37</f>
        <v>76.32369999999999</v>
      </c>
      <c r="D37" s="75">
        <v>1</v>
      </c>
      <c r="E37" s="76"/>
      <c r="F37" s="77">
        <f t="shared" si="1"/>
        <v>-15.4545</v>
      </c>
      <c r="G37" s="75">
        <v>1</v>
      </c>
      <c r="H37" s="76"/>
      <c r="I37" s="77">
        <f t="shared" si="2"/>
        <v>-14.1667</v>
      </c>
      <c r="J37" s="75">
        <v>1</v>
      </c>
      <c r="K37" s="76"/>
      <c r="L37" s="77">
        <f t="shared" si="3"/>
        <v>-3.9781</v>
      </c>
      <c r="M37" s="75">
        <v>1</v>
      </c>
      <c r="N37" s="76"/>
      <c r="O37" s="77">
        <f t="shared" si="4"/>
        <v>-8.2692</v>
      </c>
      <c r="P37" s="124">
        <v>1</v>
      </c>
      <c r="Q37" s="133">
        <v>100</v>
      </c>
      <c r="R37" s="77">
        <f t="shared" si="5"/>
        <v>-9.7826</v>
      </c>
      <c r="S37" s="75"/>
      <c r="T37" s="79">
        <v>-5.3571</v>
      </c>
      <c r="U37" s="101">
        <f t="shared" si="6"/>
        <v>119.31549999999999</v>
      </c>
      <c r="V37" s="37"/>
    </row>
    <row r="38" spans="1:21" ht="12.75">
      <c r="A38" s="2">
        <v>36</v>
      </c>
      <c r="B38" s="103" t="s">
        <v>224</v>
      </c>
      <c r="C38" s="74">
        <f>'2010年3月'!U38</f>
        <v>17.3033</v>
      </c>
      <c r="D38" s="75">
        <v>1</v>
      </c>
      <c r="E38" s="76"/>
      <c r="F38" s="77">
        <f t="shared" si="1"/>
        <v>-15.4545</v>
      </c>
      <c r="G38" s="75">
        <v>1</v>
      </c>
      <c r="H38" s="76"/>
      <c r="I38" s="77">
        <f t="shared" si="2"/>
        <v>-14.1667</v>
      </c>
      <c r="J38" s="75">
        <v>1</v>
      </c>
      <c r="K38" s="76">
        <v>100</v>
      </c>
      <c r="L38" s="77">
        <f t="shared" si="3"/>
        <v>-3.9781</v>
      </c>
      <c r="M38" s="75">
        <v>1</v>
      </c>
      <c r="N38" s="76"/>
      <c r="O38" s="77">
        <f t="shared" si="4"/>
        <v>-8.2692</v>
      </c>
      <c r="P38" s="124">
        <v>1</v>
      </c>
      <c r="Q38" s="133"/>
      <c r="R38" s="77">
        <f t="shared" si="5"/>
        <v>-9.7826</v>
      </c>
      <c r="S38" s="80"/>
      <c r="T38" s="79">
        <v>-5.3571</v>
      </c>
      <c r="U38" s="101">
        <f t="shared" si="6"/>
        <v>60.295100000000005</v>
      </c>
    </row>
    <row r="39" spans="1:21" ht="12.75">
      <c r="A39" s="2">
        <v>37</v>
      </c>
      <c r="B39" s="106" t="s">
        <v>225</v>
      </c>
      <c r="C39" s="88">
        <f>'2010年3月'!U39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>
        <v>-74.5671</v>
      </c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>
        <v>0</v>
      </c>
      <c r="U39" s="101">
        <f t="shared" si="6"/>
        <v>0</v>
      </c>
    </row>
    <row r="40" spans="1:21" ht="12.75">
      <c r="A40" s="2">
        <v>38</v>
      </c>
      <c r="B40" s="106" t="s">
        <v>226</v>
      </c>
      <c r="C40" s="88">
        <f>'2010年3月'!U40</f>
        <v>72.83779999999999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v>-30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>
        <v>-5.3571</v>
      </c>
      <c r="U40" s="101">
        <f t="shared" si="6"/>
        <v>37.480699999999985</v>
      </c>
    </row>
    <row r="41" spans="1:21" ht="12.75">
      <c r="A41" s="2">
        <v>39</v>
      </c>
      <c r="B41" s="106" t="s">
        <v>227</v>
      </c>
      <c r="C41" s="88">
        <f>'2010年3月'!U41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v>-0.03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>
        <v>0</v>
      </c>
      <c r="U41" s="101">
        <f t="shared" si="6"/>
        <v>0</v>
      </c>
    </row>
    <row r="42" spans="1:21" ht="12.75">
      <c r="A42" s="2">
        <v>40</v>
      </c>
      <c r="B42" s="104" t="s">
        <v>228</v>
      </c>
      <c r="C42" s="81">
        <f>'2010年3月'!U42</f>
        <v>17.7322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v>-17.7322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>
        <v>0</v>
      </c>
      <c r="U42" s="101">
        <f t="shared" si="6"/>
        <v>0</v>
      </c>
    </row>
    <row r="43" spans="1:21" ht="12.75">
      <c r="A43" s="2">
        <v>41</v>
      </c>
      <c r="B43" s="104" t="s">
        <v>229</v>
      </c>
      <c r="C43" s="81">
        <f>'2010年3月'!U43</f>
        <v>4.4363</v>
      </c>
      <c r="D43" s="86">
        <v>1</v>
      </c>
      <c r="E43" s="98"/>
      <c r="F43" s="84">
        <f t="shared" si="1"/>
        <v>-15.4545</v>
      </c>
      <c r="G43" s="86">
        <v>1</v>
      </c>
      <c r="H43" s="98">
        <v>100</v>
      </c>
      <c r="I43" s="84">
        <f t="shared" si="2"/>
        <v>-14.1667</v>
      </c>
      <c r="J43" s="86">
        <v>1</v>
      </c>
      <c r="K43" s="98"/>
      <c r="L43" s="84">
        <f t="shared" si="3"/>
        <v>-3.9781</v>
      </c>
      <c r="M43" s="86">
        <v>1</v>
      </c>
      <c r="N43" s="98"/>
      <c r="O43" s="84">
        <f>-8.2692*M43-10</f>
        <v>-18.269199999999998</v>
      </c>
      <c r="P43" s="129">
        <v>1</v>
      </c>
      <c r="Q43" s="138"/>
      <c r="R43" s="84">
        <f t="shared" si="5"/>
        <v>-9.7826</v>
      </c>
      <c r="S43" s="86"/>
      <c r="T43" s="87">
        <v>-5.3571</v>
      </c>
      <c r="U43" s="101">
        <f t="shared" si="6"/>
        <v>37.428099999999986</v>
      </c>
    </row>
    <row r="44" spans="1:21" ht="12.75">
      <c r="A44" s="2">
        <v>42</v>
      </c>
      <c r="B44" s="104" t="s">
        <v>697</v>
      </c>
      <c r="C44" s="81">
        <f>'2010年3月'!U44</f>
        <v>17.625699999999988</v>
      </c>
      <c r="D44" s="86"/>
      <c r="E44" s="98"/>
      <c r="F44" s="84">
        <f t="shared" si="1"/>
        <v>0</v>
      </c>
      <c r="G44" s="86">
        <v>1</v>
      </c>
      <c r="H44" s="98"/>
      <c r="I44" s="84">
        <f t="shared" si="2"/>
        <v>-14.1667</v>
      </c>
      <c r="J44" s="86">
        <v>1</v>
      </c>
      <c r="K44" s="98">
        <v>100</v>
      </c>
      <c r="L44" s="84">
        <f t="shared" si="3"/>
        <v>-3.9781</v>
      </c>
      <c r="M44" s="86">
        <v>1</v>
      </c>
      <c r="N44" s="98"/>
      <c r="O44" s="84">
        <f t="shared" si="4"/>
        <v>-8.2692</v>
      </c>
      <c r="P44" s="129"/>
      <c r="Q44" s="138"/>
      <c r="R44" s="84">
        <f t="shared" si="5"/>
        <v>0</v>
      </c>
      <c r="S44" s="86"/>
      <c r="T44" s="87">
        <v>-5.3571</v>
      </c>
      <c r="U44" s="101">
        <f t="shared" si="6"/>
        <v>85.85459999999999</v>
      </c>
    </row>
    <row r="45" spans="1:21" ht="12.75">
      <c r="A45" s="2">
        <v>43</v>
      </c>
      <c r="B45" s="105" t="s">
        <v>231</v>
      </c>
      <c r="C45" s="60">
        <f>'2010年3月'!U45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v>-6.039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>
        <v>0</v>
      </c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'2010年3月'!U46</f>
        <v>19.657200000000003</v>
      </c>
      <c r="D46" s="61">
        <v>1</v>
      </c>
      <c r="E46" s="99"/>
      <c r="F46" s="63">
        <f t="shared" si="1"/>
        <v>-15.4545</v>
      </c>
      <c r="G46" s="61">
        <v>1</v>
      </c>
      <c r="H46" s="99">
        <v>100</v>
      </c>
      <c r="I46" s="63">
        <f t="shared" si="2"/>
        <v>-14.1667</v>
      </c>
      <c r="J46" s="61">
        <v>1</v>
      </c>
      <c r="K46" s="99"/>
      <c r="L46" s="63">
        <f t="shared" si="3"/>
        <v>-3.9781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>
        <v>-5.3571</v>
      </c>
      <c r="U46" s="101">
        <f t="shared" si="6"/>
        <v>80.7008</v>
      </c>
    </row>
    <row r="47" spans="1:21" ht="12.75">
      <c r="A47" s="2">
        <v>45</v>
      </c>
      <c r="B47" s="105" t="s">
        <v>232</v>
      </c>
      <c r="C47" s="60">
        <f>'2010年3月'!U47</f>
        <v>53.949499999999986</v>
      </c>
      <c r="D47" s="66">
        <v>1</v>
      </c>
      <c r="E47" s="99"/>
      <c r="F47" s="63">
        <f t="shared" si="1"/>
        <v>-15.4545</v>
      </c>
      <c r="G47" s="66">
        <v>1</v>
      </c>
      <c r="H47" s="99"/>
      <c r="I47" s="63">
        <f t="shared" si="2"/>
        <v>-14.1667</v>
      </c>
      <c r="J47" s="66">
        <v>1</v>
      </c>
      <c r="K47" s="99">
        <v>100</v>
      </c>
      <c r="L47" s="63">
        <f t="shared" si="3"/>
        <v>-3.9781</v>
      </c>
      <c r="M47" s="66">
        <v>1</v>
      </c>
      <c r="N47" s="99"/>
      <c r="O47" s="63">
        <f t="shared" si="4"/>
        <v>-8.2692</v>
      </c>
      <c r="P47" s="130">
        <v>1</v>
      </c>
      <c r="Q47" s="139"/>
      <c r="R47" s="63">
        <f t="shared" si="5"/>
        <v>-9.7826</v>
      </c>
      <c r="S47" s="66"/>
      <c r="T47" s="65">
        <v>-5.3571</v>
      </c>
      <c r="U47" s="101">
        <f t="shared" si="6"/>
        <v>96.94129999999998</v>
      </c>
    </row>
    <row r="48" spans="1:21" ht="12.75">
      <c r="A48" s="2">
        <v>46</v>
      </c>
      <c r="B48" s="102" t="s">
        <v>507</v>
      </c>
      <c r="C48" s="67">
        <f>'2010年3月'!U48</f>
        <v>7.255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>
        <v>-5.3571</v>
      </c>
      <c r="U48" s="101">
        <f t="shared" si="6"/>
        <v>1.8979</v>
      </c>
    </row>
    <row r="49" spans="1:21" ht="12.75">
      <c r="A49" s="2">
        <v>47</v>
      </c>
      <c r="B49" s="102" t="s">
        <v>508</v>
      </c>
      <c r="C49" s="67">
        <f>'2010年3月'!U49</f>
        <v>35.394299999999994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>
        <v>-5.3571</v>
      </c>
      <c r="U49" s="101">
        <f t="shared" si="6"/>
        <v>30.037199999999995</v>
      </c>
    </row>
    <row r="50" spans="1:21" ht="12.75">
      <c r="A50" s="2">
        <v>48</v>
      </c>
      <c r="B50" s="102" t="s">
        <v>509</v>
      </c>
      <c r="C50" s="67">
        <f>'2010年3月'!U50</f>
        <v>56.8558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>
        <v>-5.3571</v>
      </c>
      <c r="U50" s="101">
        <f t="shared" si="6"/>
        <v>51.4987</v>
      </c>
    </row>
    <row r="51" spans="1:21" ht="12.75">
      <c r="A51" s="2">
        <v>49</v>
      </c>
      <c r="B51" s="103" t="s">
        <v>510</v>
      </c>
      <c r="C51" s="74">
        <f>'2010年3月'!U51</f>
        <v>-3.7897000000000003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>-3.9781*J51-10</f>
        <v>-13.9781</v>
      </c>
      <c r="M51" s="75">
        <v>1</v>
      </c>
      <c r="N51" s="96">
        <v>100</v>
      </c>
      <c r="O51" s="77">
        <f t="shared" si="4"/>
        <v>-8.2692</v>
      </c>
      <c r="P51" s="75">
        <v>1</v>
      </c>
      <c r="Q51" s="96"/>
      <c r="R51" s="77">
        <f t="shared" si="5"/>
        <v>-9.7826</v>
      </c>
      <c r="S51" s="80"/>
      <c r="T51" s="79">
        <v>-5.3571</v>
      </c>
      <c r="U51" s="101">
        <f t="shared" si="6"/>
        <v>58.8233</v>
      </c>
    </row>
    <row r="52" spans="1:21" ht="12.75">
      <c r="A52" s="2">
        <v>50</v>
      </c>
      <c r="B52" s="103" t="s">
        <v>511</v>
      </c>
      <c r="C52" s="74">
        <f>'2010年3月'!U52</f>
        <v>28.0512</v>
      </c>
      <c r="D52" s="80">
        <v>1</v>
      </c>
      <c r="E52" s="96"/>
      <c r="F52" s="77">
        <f t="shared" si="1"/>
        <v>-15.4545</v>
      </c>
      <c r="G52" s="80"/>
      <c r="H52" s="96"/>
      <c r="I52" s="77">
        <f t="shared" si="2"/>
        <v>0</v>
      </c>
      <c r="J52" s="80">
        <v>1</v>
      </c>
      <c r="K52" s="96"/>
      <c r="L52" s="77">
        <f>-3.9781*J52-10</f>
        <v>-13.9781</v>
      </c>
      <c r="M52" s="80">
        <v>1</v>
      </c>
      <c r="N52" s="96">
        <v>100</v>
      </c>
      <c r="O52" s="77">
        <f t="shared" si="4"/>
        <v>-8.2692</v>
      </c>
      <c r="P52" s="80">
        <v>1</v>
      </c>
      <c r="Q52" s="96"/>
      <c r="R52" s="77">
        <f t="shared" si="5"/>
        <v>-9.7826</v>
      </c>
      <c r="S52" s="75"/>
      <c r="T52" s="79">
        <v>-5.3571</v>
      </c>
      <c r="U52" s="101">
        <f t="shared" si="6"/>
        <v>75.2097</v>
      </c>
    </row>
    <row r="53" spans="1:21" ht="12.75">
      <c r="A53" s="2">
        <v>51</v>
      </c>
      <c r="B53" s="116">
        <v>2007</v>
      </c>
      <c r="C53" s="74">
        <f>'2010年3月'!U53</f>
        <v>34.2028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>
        <v>-5.3571</v>
      </c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15.454545454545455</v>
      </c>
      <c r="G55" s="1">
        <f>SUM(G3:G53)</f>
        <v>24</v>
      </c>
      <c r="I55" s="1">
        <f>H66/G55</f>
        <v>14.166666666666666</v>
      </c>
      <c r="J55" s="1">
        <f>SUM(J3:J53)</f>
        <v>26</v>
      </c>
      <c r="L55" s="1">
        <f>K66/J55</f>
        <v>3.9780769230769235</v>
      </c>
      <c r="M55" s="1">
        <f>SUM(M3:M53)</f>
        <v>26</v>
      </c>
      <c r="O55" s="1">
        <f>N66/M55</f>
        <v>8.26923076923077</v>
      </c>
      <c r="P55" s="1">
        <f>SUM(P3:P53)</f>
        <v>23</v>
      </c>
      <c r="R55" s="1">
        <f>Q66/P55</f>
        <v>9.782608695652174</v>
      </c>
      <c r="S55" s="1">
        <f>SUM(S3:S54)</f>
        <v>0</v>
      </c>
      <c r="T55" s="36">
        <f>SUM(T3:T53)</f>
        <v>-224.99820000000008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-339.99899999999997</v>
      </c>
      <c r="H57" s="37" t="s">
        <v>235</v>
      </c>
      <c r="I57" s="1">
        <f>SUM(I3:I53)</f>
        <v>-340.0007999999999</v>
      </c>
      <c r="K57" s="37" t="s">
        <v>235</v>
      </c>
      <c r="L57" s="1">
        <f>SUM(L3:L53)</f>
        <v>-225.00100000000003</v>
      </c>
      <c r="N57" s="37" t="s">
        <v>235</v>
      </c>
      <c r="O57" s="1">
        <f>SUM(O3:O53)</f>
        <v>-224.9992000000001</v>
      </c>
      <c r="Q57" s="37" t="s">
        <v>235</v>
      </c>
      <c r="R57" s="1">
        <f>SUM(R3:R53)</f>
        <v>-224.99980000000002</v>
      </c>
      <c r="U57" s="24"/>
    </row>
    <row r="58" spans="2:21" ht="12.75">
      <c r="B58" s="41" t="s">
        <v>236</v>
      </c>
      <c r="C58" s="36">
        <f>SUM(C3:C53)</f>
        <v>1910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2650.001</v>
      </c>
      <c r="W59" s="121">
        <f>U59</f>
        <v>2650.001</v>
      </c>
    </row>
    <row r="60" spans="4:20" ht="12.75" customHeight="1">
      <c r="D60" s="157" t="s">
        <v>698</v>
      </c>
      <c r="E60" s="164"/>
      <c r="F60" s="165"/>
      <c r="G60" s="157" t="s">
        <v>699</v>
      </c>
      <c r="H60" s="164"/>
      <c r="I60" s="165"/>
      <c r="J60" s="157" t="s">
        <v>700</v>
      </c>
      <c r="K60" s="164"/>
      <c r="L60" s="165"/>
      <c r="M60" s="157" t="s">
        <v>709</v>
      </c>
      <c r="N60" s="164"/>
      <c r="O60" s="165"/>
      <c r="P60" s="157" t="s">
        <v>711</v>
      </c>
      <c r="Q60" s="164"/>
      <c r="R60" s="165"/>
      <c r="S60" s="170" t="s">
        <v>708</v>
      </c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340</v>
      </c>
      <c r="F66" s="51"/>
      <c r="G66" s="52" t="s">
        <v>238</v>
      </c>
      <c r="H66" s="50">
        <f>H68-H84-H93</f>
        <v>340</v>
      </c>
      <c r="I66" s="51"/>
      <c r="J66" s="52" t="s">
        <v>238</v>
      </c>
      <c r="K66" s="50">
        <f>K68-K84-K93-0.03-6.04-17.73-47.77-30</f>
        <v>103.43</v>
      </c>
      <c r="L66" s="51"/>
      <c r="M66" s="52" t="s">
        <v>238</v>
      </c>
      <c r="N66" s="50">
        <f>N68-N84-N93</f>
        <v>215</v>
      </c>
      <c r="O66" s="51"/>
      <c r="P66" s="52" t="s">
        <v>238</v>
      </c>
      <c r="Q66" s="50">
        <f>Q68-Q84-Q93</f>
        <v>225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340</v>
      </c>
      <c r="F68" s="55"/>
      <c r="G68" s="110" t="s">
        <v>237</v>
      </c>
      <c r="H68" s="54">
        <v>340</v>
      </c>
      <c r="I68" s="55"/>
      <c r="J68" s="110" t="s">
        <v>237</v>
      </c>
      <c r="K68" s="54">
        <v>225</v>
      </c>
      <c r="L68" s="55"/>
      <c r="M68" s="110" t="s">
        <v>237</v>
      </c>
      <c r="N68" s="54">
        <v>225</v>
      </c>
      <c r="O68" s="55"/>
      <c r="P68" s="110" t="s">
        <v>237</v>
      </c>
      <c r="Q68" s="54">
        <v>225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142" t="s">
        <v>704</v>
      </c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143" t="s">
        <v>705</v>
      </c>
      <c r="M72" s="37"/>
      <c r="P72" s="37"/>
    </row>
    <row r="74" spans="4:18" ht="12.75" customHeight="1">
      <c r="D74" s="146"/>
      <c r="E74" s="146"/>
      <c r="F74" s="146"/>
      <c r="G74" s="146"/>
      <c r="H74" s="146"/>
      <c r="I74" s="146"/>
      <c r="J74" s="146" t="s">
        <v>707</v>
      </c>
      <c r="K74" s="146"/>
      <c r="L74" s="146"/>
      <c r="M74" s="144" t="s">
        <v>710</v>
      </c>
      <c r="N74" s="144"/>
      <c r="O74" s="144"/>
      <c r="P74" s="146"/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4"/>
      <c r="N75" s="144"/>
      <c r="O75" s="144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4"/>
      <c r="N76" s="144"/>
      <c r="O76" s="144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 t="s">
        <v>706</v>
      </c>
      <c r="K77" s="146"/>
      <c r="L77" s="146"/>
      <c r="M77" s="146"/>
      <c r="N77" s="146"/>
      <c r="O77" s="146"/>
      <c r="P77" s="146"/>
      <c r="Q77" s="146"/>
      <c r="R77" s="146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4:17" ht="12.75">
      <c r="D80" s="155" t="s">
        <v>239</v>
      </c>
      <c r="E80" s="156"/>
      <c r="G80" s="155" t="s">
        <v>239</v>
      </c>
      <c r="H80" s="156"/>
      <c r="J80" s="155" t="s">
        <v>239</v>
      </c>
      <c r="K80" s="156"/>
      <c r="M80" s="155" t="s">
        <v>239</v>
      </c>
      <c r="N80" s="156"/>
      <c r="P80" s="155" t="s">
        <v>239</v>
      </c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0</v>
      </c>
      <c r="H84" s="37">
        <f>SUM(H82:H83)</f>
        <v>0</v>
      </c>
      <c r="K84" s="37">
        <f>SUM(K82:K83)</f>
        <v>0</v>
      </c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240</v>
      </c>
      <c r="E87" s="156"/>
      <c r="G87" s="155" t="s">
        <v>240</v>
      </c>
      <c r="H87" s="156"/>
      <c r="J87" s="155" t="s">
        <v>240</v>
      </c>
      <c r="K87" s="156"/>
      <c r="M87" s="155" t="s">
        <v>240</v>
      </c>
      <c r="N87" s="156"/>
      <c r="P87" s="155" t="s">
        <v>240</v>
      </c>
      <c r="Q87" s="156"/>
    </row>
    <row r="88" spans="4:16" ht="12.75">
      <c r="D88" s="37"/>
      <c r="G88" s="37"/>
      <c r="J88" s="37"/>
      <c r="M88" s="37"/>
      <c r="P88" s="37"/>
    </row>
    <row r="89" spans="4:16" ht="24.75">
      <c r="D89" s="141"/>
      <c r="G89" s="141"/>
      <c r="J89" s="141" t="s">
        <v>701</v>
      </c>
      <c r="K89" s="1">
        <v>10</v>
      </c>
      <c r="M89" s="141" t="s">
        <v>584</v>
      </c>
      <c r="N89" s="1">
        <v>10</v>
      </c>
      <c r="P89" s="141"/>
    </row>
    <row r="90" spans="10:16" ht="12.75">
      <c r="J90" s="37" t="s">
        <v>702</v>
      </c>
      <c r="K90" s="1">
        <v>10</v>
      </c>
      <c r="M90" s="37"/>
      <c r="P90" s="37"/>
    </row>
    <row r="93" spans="11:17" ht="12.75">
      <c r="K93" s="1">
        <f>SUM(K89:K92)</f>
        <v>20</v>
      </c>
      <c r="N93" s="1">
        <f>SUM(N89:N92)</f>
        <v>10</v>
      </c>
      <c r="Q93" s="1">
        <f>SUM(Q89:Q92)</f>
        <v>0</v>
      </c>
    </row>
    <row r="95" spans="4:18" ht="12.75" customHeight="1">
      <c r="D95" s="158" t="s">
        <v>514</v>
      </c>
      <c r="E95" s="158"/>
      <c r="F95" s="158"/>
      <c r="G95" s="158" t="s">
        <v>514</v>
      </c>
      <c r="H95" s="158"/>
      <c r="I95" s="158"/>
      <c r="J95" s="158" t="s">
        <v>514</v>
      </c>
      <c r="K95" s="158"/>
      <c r="L95" s="158"/>
      <c r="M95" s="158" t="s">
        <v>514</v>
      </c>
      <c r="N95" s="158"/>
      <c r="O95" s="158"/>
      <c r="P95" s="158" t="s">
        <v>514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24.75">
      <c r="D99" s="107"/>
      <c r="E99" s="37"/>
      <c r="F99" s="59"/>
      <c r="G99" s="107"/>
      <c r="H99" s="37"/>
      <c r="I99" s="59"/>
      <c r="J99" s="107" t="s">
        <v>703</v>
      </c>
      <c r="K99" s="37"/>
      <c r="L99" s="59"/>
      <c r="M99" s="107" t="s">
        <v>173</v>
      </c>
      <c r="N99" s="37"/>
      <c r="O99" s="59"/>
      <c r="P99" s="107"/>
      <c r="Q99" s="37"/>
      <c r="R99" s="59"/>
    </row>
    <row r="102" spans="4:18" ht="12.75">
      <c r="D102" s="159" t="s">
        <v>238</v>
      </c>
      <c r="E102" s="156"/>
      <c r="F102" s="156"/>
      <c r="G102" s="159" t="s">
        <v>238</v>
      </c>
      <c r="H102" s="156"/>
      <c r="I102" s="156"/>
      <c r="J102" s="159" t="s">
        <v>238</v>
      </c>
      <c r="K102" s="156"/>
      <c r="L102" s="156"/>
      <c r="M102" s="159" t="s">
        <v>238</v>
      </c>
      <c r="N102" s="156"/>
      <c r="O102" s="156"/>
      <c r="P102" s="159" t="s">
        <v>238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48" t="s">
        <v>8</v>
      </c>
      <c r="Q58" s="148"/>
      <c r="R58" s="56">
        <f>SUM(R3:R52)</f>
        <v>1619.9989999999993</v>
      </c>
    </row>
    <row r="59" spans="4:15" ht="12.75" customHeight="1">
      <c r="D59" s="157" t="s">
        <v>63</v>
      </c>
      <c r="E59" s="150"/>
      <c r="F59" s="151"/>
      <c r="G59" s="157" t="s">
        <v>70</v>
      </c>
      <c r="H59" s="150"/>
      <c r="I59" s="151"/>
      <c r="J59" s="157" t="s">
        <v>79</v>
      </c>
      <c r="K59" s="150"/>
      <c r="L59" s="151"/>
      <c r="M59" s="157" t="s">
        <v>87</v>
      </c>
      <c r="N59" s="150"/>
      <c r="O59" s="151"/>
    </row>
    <row r="60" spans="4:15" ht="12.75"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/>
    </row>
    <row r="61" spans="4:15" ht="12.75">
      <c r="D61" s="152"/>
      <c r="E61" s="153"/>
      <c r="F61" s="154"/>
      <c r="G61" s="152"/>
      <c r="H61" s="153"/>
      <c r="I61" s="154"/>
      <c r="J61" s="152"/>
      <c r="K61" s="153"/>
      <c r="L61" s="154"/>
      <c r="M61" s="152"/>
      <c r="N61" s="153"/>
      <c r="O61" s="154"/>
    </row>
    <row r="62" spans="4:15" ht="12.75">
      <c r="D62" s="152"/>
      <c r="E62" s="153"/>
      <c r="F62" s="154"/>
      <c r="G62" s="152"/>
      <c r="H62" s="153"/>
      <c r="I62" s="154"/>
      <c r="J62" s="152"/>
      <c r="K62" s="153"/>
      <c r="L62" s="154"/>
      <c r="M62" s="152"/>
      <c r="N62" s="153"/>
      <c r="O62" s="154"/>
    </row>
    <row r="63" spans="4:15" ht="12.75"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3"/>
      <c r="O63" s="15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46" t="s">
        <v>62</v>
      </c>
      <c r="E71" s="147"/>
      <c r="F71" s="147"/>
      <c r="G71" s="146" t="s">
        <v>73</v>
      </c>
      <c r="H71" s="147"/>
      <c r="I71" s="147"/>
      <c r="J71" s="146" t="s">
        <v>78</v>
      </c>
      <c r="K71" s="147"/>
      <c r="L71" s="147"/>
      <c r="M71" s="146" t="s">
        <v>85</v>
      </c>
      <c r="N71" s="147"/>
      <c r="O71" s="147"/>
    </row>
    <row r="72" spans="4:15" ht="12.75"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</row>
    <row r="73" spans="4:15" ht="12.75"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4:15" ht="12.75">
      <c r="D74" s="146" t="s">
        <v>67</v>
      </c>
      <c r="E74" s="147"/>
      <c r="F74" s="147"/>
      <c r="G74" s="146" t="s">
        <v>71</v>
      </c>
      <c r="H74" s="147"/>
      <c r="I74" s="147"/>
      <c r="J74" s="146" t="s">
        <v>76</v>
      </c>
      <c r="K74" s="147"/>
      <c r="L74" s="147"/>
      <c r="M74" s="146" t="s">
        <v>90</v>
      </c>
      <c r="N74" s="147"/>
      <c r="O74" s="147"/>
    </row>
    <row r="75" spans="4:15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</row>
    <row r="76" spans="4:15" ht="21.7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</row>
    <row r="77" spans="7:14" ht="12.75">
      <c r="G77" s="146" t="s">
        <v>72</v>
      </c>
      <c r="H77" s="146"/>
      <c r="I77" s="146"/>
      <c r="J77" s="155" t="s">
        <v>81</v>
      </c>
      <c r="K77" s="156"/>
      <c r="M77" s="155" t="s">
        <v>81</v>
      </c>
      <c r="N77" s="156"/>
    </row>
    <row r="78" spans="7:14" ht="12.75" customHeight="1">
      <c r="G78" s="146"/>
      <c r="H78" s="146"/>
      <c r="I78" s="146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46" t="s">
        <v>66</v>
      </c>
      <c r="E79" s="147"/>
      <c r="F79" s="147"/>
      <c r="G79" s="146"/>
      <c r="H79" s="146"/>
      <c r="I79" s="146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47"/>
      <c r="E80" s="147"/>
      <c r="F80" s="147"/>
      <c r="G80" s="146"/>
      <c r="H80" s="146"/>
      <c r="I80" s="146"/>
      <c r="J80" s="107" t="s">
        <v>77</v>
      </c>
      <c r="K80" s="1">
        <v>10</v>
      </c>
      <c r="M80" s="107"/>
    </row>
    <row r="81" spans="4:14" ht="12.75">
      <c r="D81" s="147"/>
      <c r="E81" s="147"/>
      <c r="F81" s="147"/>
      <c r="G81" s="146"/>
      <c r="H81" s="146"/>
      <c r="I81" s="146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46" t="s">
        <v>68</v>
      </c>
      <c r="E84" s="146"/>
      <c r="F84" s="146"/>
      <c r="G84" s="146" t="s">
        <v>75</v>
      </c>
      <c r="H84" s="146"/>
      <c r="I84" s="146"/>
      <c r="J84" s="155" t="s">
        <v>82</v>
      </c>
      <c r="K84" s="156"/>
      <c r="M84" s="155" t="s">
        <v>82</v>
      </c>
      <c r="N84" s="156"/>
    </row>
    <row r="85" spans="4:14" ht="12.75">
      <c r="D85" s="146"/>
      <c r="E85" s="146"/>
      <c r="F85" s="146"/>
      <c r="G85" s="146"/>
      <c r="H85" s="146"/>
      <c r="I85" s="146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46"/>
      <c r="E86" s="146"/>
      <c r="F86" s="146"/>
      <c r="G86" s="146"/>
      <c r="H86" s="146"/>
      <c r="I86" s="146"/>
      <c r="K86" s="1">
        <f>SUM(K85)</f>
        <v>10</v>
      </c>
      <c r="N86" s="1">
        <f>SUM(N85)</f>
        <v>10</v>
      </c>
    </row>
    <row r="87" spans="4:9" ht="12.75">
      <c r="D87" s="146"/>
      <c r="E87" s="146"/>
      <c r="F87" s="146"/>
      <c r="G87" s="146"/>
      <c r="H87" s="146"/>
      <c r="I87" s="146"/>
    </row>
    <row r="88" spans="4:9" ht="12.75">
      <c r="D88" s="146"/>
      <c r="E88" s="146"/>
      <c r="F88" s="146"/>
      <c r="G88" s="146"/>
      <c r="H88" s="146"/>
      <c r="I88" s="146"/>
    </row>
    <row r="89" spans="4:9" ht="12.75">
      <c r="D89" s="146"/>
      <c r="E89" s="146"/>
      <c r="F89" s="146"/>
      <c r="G89" s="146"/>
      <c r="H89" s="146"/>
      <c r="I89" s="146"/>
    </row>
    <row r="91" spans="7:15" ht="12.75" customHeight="1">
      <c r="G91" s="146" t="s">
        <v>74</v>
      </c>
      <c r="H91" s="146"/>
      <c r="I91" s="146"/>
      <c r="J91" s="158" t="s">
        <v>83</v>
      </c>
      <c r="K91" s="158"/>
      <c r="L91" s="158"/>
      <c r="M91" s="158" t="s">
        <v>91</v>
      </c>
      <c r="N91" s="158"/>
      <c r="O91" s="158"/>
    </row>
    <row r="92" spans="7:15" ht="12.75">
      <c r="G92" s="146"/>
      <c r="H92" s="146"/>
      <c r="I92" s="146"/>
      <c r="J92" s="158"/>
      <c r="K92" s="158"/>
      <c r="L92" s="158"/>
      <c r="M92" s="158"/>
      <c r="N92" s="158"/>
      <c r="O92" s="158"/>
    </row>
    <row r="93" spans="7:15" ht="12.75">
      <c r="G93" s="146"/>
      <c r="H93" s="146"/>
      <c r="I93" s="146"/>
      <c r="J93" s="158"/>
      <c r="K93" s="158"/>
      <c r="L93" s="158"/>
      <c r="M93" s="158"/>
      <c r="N93" s="158"/>
      <c r="O93" s="158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4">
      <selection activeCell="O21" sqref="O2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40306</v>
      </c>
      <c r="E1" s="161"/>
      <c r="F1" s="162"/>
      <c r="G1" s="18"/>
      <c r="H1" s="32">
        <v>40313</v>
      </c>
      <c r="I1" s="19"/>
      <c r="J1" s="44"/>
      <c r="K1" s="32">
        <v>40320</v>
      </c>
      <c r="L1" s="45"/>
      <c r="M1" s="18"/>
      <c r="N1" s="32">
        <v>40327</v>
      </c>
      <c r="O1" s="19"/>
      <c r="P1" s="18"/>
      <c r="Q1" s="32">
        <v>40335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'2010年4月'!U3</f>
        <v>50.401499999999984</v>
      </c>
      <c r="D3" s="68">
        <v>1</v>
      </c>
      <c r="E3" s="69"/>
      <c r="F3" s="70">
        <f>-9.3182*D3</f>
        <v>-9.3182</v>
      </c>
      <c r="G3" s="68">
        <v>1</v>
      </c>
      <c r="H3" s="69"/>
      <c r="I3" s="70">
        <f>-8.2692*G3</f>
        <v>-8.2692</v>
      </c>
      <c r="J3" s="68">
        <v>1</v>
      </c>
      <c r="K3" s="69"/>
      <c r="L3" s="70">
        <f>-11.25*J3</f>
        <v>-11.25</v>
      </c>
      <c r="M3" s="68">
        <v>1</v>
      </c>
      <c r="N3" s="69"/>
      <c r="O3" s="70">
        <f>-9.3478*M3</f>
        <v>-9.3478</v>
      </c>
      <c r="P3" s="122">
        <v>1</v>
      </c>
      <c r="Q3" s="131">
        <v>100</v>
      </c>
      <c r="R3" s="70">
        <f>-13.6363*P3</f>
        <v>-13.6363</v>
      </c>
      <c r="S3" s="68"/>
      <c r="T3" s="72"/>
      <c r="U3" s="101">
        <f aca="true" t="shared" si="0" ref="U3:U34">C3+E3+F3+H3+I3+K3+L3+N3+O3+T3+Q3+R3</f>
        <v>98.57999999999998</v>
      </c>
    </row>
    <row r="4" spans="1:21" ht="12.75">
      <c r="A4" s="2">
        <v>2</v>
      </c>
      <c r="B4" s="100" t="s">
        <v>3</v>
      </c>
      <c r="C4" s="67">
        <f>'2010年4月'!U4</f>
        <v>57.3768</v>
      </c>
      <c r="D4" s="68">
        <v>1</v>
      </c>
      <c r="E4" s="69"/>
      <c r="F4" s="70">
        <f aca="true" t="shared" si="1" ref="F4:F53">-9.3182*D4</f>
        <v>-9.3182</v>
      </c>
      <c r="G4" s="68">
        <v>1</v>
      </c>
      <c r="H4" s="69"/>
      <c r="I4" s="70">
        <f aca="true" t="shared" si="2" ref="I4:I53">-8.2692*G4</f>
        <v>-8.2692</v>
      </c>
      <c r="J4" s="68">
        <v>1</v>
      </c>
      <c r="K4" s="69"/>
      <c r="L4" s="70">
        <f aca="true" t="shared" si="3" ref="L4:L53">-11.25*J4</f>
        <v>-11.25</v>
      </c>
      <c r="M4" s="68"/>
      <c r="N4" s="69"/>
      <c r="O4" s="70">
        <f aca="true" t="shared" si="4" ref="O4:O53">-9.3478*M4</f>
        <v>0</v>
      </c>
      <c r="P4" s="122">
        <v>1</v>
      </c>
      <c r="Q4" s="131"/>
      <c r="R4" s="70">
        <f aca="true" t="shared" si="5" ref="R4:R53">-13.6363*P4</f>
        <v>-13.6363</v>
      </c>
      <c r="S4" s="73"/>
      <c r="T4" s="72"/>
      <c r="U4" s="101">
        <f t="shared" si="0"/>
        <v>14.903100000000007</v>
      </c>
    </row>
    <row r="5" spans="1:21" ht="12.75">
      <c r="A5" s="2">
        <v>3</v>
      </c>
      <c r="B5" s="102" t="s">
        <v>13</v>
      </c>
      <c r="C5" s="67">
        <f>'2010年4月'!U5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20</v>
      </c>
      <c r="C6" s="74">
        <f>'2010年4月'!U6</f>
        <v>64.9344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-9.3478</v>
      </c>
      <c r="P6" s="123"/>
      <c r="Q6" s="132"/>
      <c r="R6" s="77">
        <f t="shared" si="5"/>
        <v>0</v>
      </c>
      <c r="S6" s="80"/>
      <c r="T6" s="79"/>
      <c r="U6" s="101">
        <f t="shared" si="0"/>
        <v>55.5866</v>
      </c>
    </row>
    <row r="7" spans="1:21" ht="12.75">
      <c r="A7" s="2">
        <v>5</v>
      </c>
      <c r="B7" s="103" t="s">
        <v>46</v>
      </c>
      <c r="C7" s="74">
        <f>'2010年4月'!U7</f>
        <v>67.0478</v>
      </c>
      <c r="D7" s="75">
        <v>1</v>
      </c>
      <c r="E7" s="76"/>
      <c r="F7" s="77">
        <f t="shared" si="1"/>
        <v>-9.3182</v>
      </c>
      <c r="G7" s="75">
        <v>1</v>
      </c>
      <c r="H7" s="76"/>
      <c r="I7" s="77">
        <f t="shared" si="2"/>
        <v>-8.2692</v>
      </c>
      <c r="J7" s="75">
        <v>1</v>
      </c>
      <c r="K7" s="76"/>
      <c r="L7" s="77">
        <f t="shared" si="3"/>
        <v>-11.25</v>
      </c>
      <c r="M7" s="75">
        <v>1</v>
      </c>
      <c r="N7" s="76"/>
      <c r="O7" s="77">
        <f t="shared" si="4"/>
        <v>-9.3478</v>
      </c>
      <c r="P7" s="124">
        <v>1</v>
      </c>
      <c r="Q7" s="133"/>
      <c r="R7" s="77">
        <f t="shared" si="5"/>
        <v>-13.6363</v>
      </c>
      <c r="S7" s="75"/>
      <c r="T7" s="79"/>
      <c r="U7" s="101">
        <f t="shared" si="0"/>
        <v>15.2263</v>
      </c>
    </row>
    <row r="8" spans="1:21" ht="12.75">
      <c r="A8" s="2">
        <v>6</v>
      </c>
      <c r="B8" s="103" t="s">
        <v>47</v>
      </c>
      <c r="C8" s="74">
        <f>'2010年4月'!U8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609</v>
      </c>
      <c r="C9" s="88">
        <f>'2010年4月'!U9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613</v>
      </c>
      <c r="C10" s="88">
        <f>'2010年4月'!U10</f>
        <v>99.57929999999998</v>
      </c>
      <c r="D10" s="94">
        <v>1</v>
      </c>
      <c r="E10" s="90"/>
      <c r="F10" s="91">
        <f t="shared" si="1"/>
        <v>-9.3182</v>
      </c>
      <c r="G10" s="94">
        <v>1</v>
      </c>
      <c r="H10" s="90"/>
      <c r="I10" s="91">
        <f t="shared" si="2"/>
        <v>-8.2692</v>
      </c>
      <c r="J10" s="94">
        <v>1</v>
      </c>
      <c r="K10" s="90"/>
      <c r="L10" s="91">
        <f t="shared" si="3"/>
        <v>-11.25</v>
      </c>
      <c r="M10" s="94">
        <v>1</v>
      </c>
      <c r="N10" s="90"/>
      <c r="O10" s="91">
        <f t="shared" si="4"/>
        <v>-9.3478</v>
      </c>
      <c r="P10" s="126">
        <v>1</v>
      </c>
      <c r="Q10" s="135"/>
      <c r="R10" s="91">
        <f t="shared" si="5"/>
        <v>-13.6363</v>
      </c>
      <c r="S10" s="94"/>
      <c r="T10" s="93"/>
      <c r="U10" s="101">
        <f t="shared" si="0"/>
        <v>47.757799999999975</v>
      </c>
    </row>
    <row r="11" spans="1:21" ht="12.75">
      <c r="A11" s="2">
        <v>9</v>
      </c>
      <c r="B11" s="106" t="s">
        <v>716</v>
      </c>
      <c r="C11" s="88">
        <v>0</v>
      </c>
      <c r="D11" s="89">
        <v>1</v>
      </c>
      <c r="E11" s="90">
        <v>100</v>
      </c>
      <c r="F11" s="91">
        <f t="shared" si="1"/>
        <v>-9.3182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-11.25</v>
      </c>
      <c r="M11" s="89">
        <v>1</v>
      </c>
      <c r="N11" s="90"/>
      <c r="O11" s="91">
        <f t="shared" si="4"/>
        <v>-9.3478</v>
      </c>
      <c r="P11" s="125"/>
      <c r="Q11" s="134"/>
      <c r="R11" s="91">
        <f t="shared" si="5"/>
        <v>0</v>
      </c>
      <c r="S11" s="89"/>
      <c r="T11" s="93"/>
      <c r="U11" s="101">
        <f t="shared" si="0"/>
        <v>70.084</v>
      </c>
    </row>
    <row r="12" spans="1:21" ht="12.75">
      <c r="A12" s="2">
        <v>10</v>
      </c>
      <c r="B12" s="104" t="s">
        <v>529</v>
      </c>
      <c r="C12" s="81">
        <f>'2010年4月'!U12</f>
        <v>81.57920000000001</v>
      </c>
      <c r="D12" s="82"/>
      <c r="E12" s="83"/>
      <c r="F12" s="84">
        <f t="shared" si="1"/>
        <v>0</v>
      </c>
      <c r="G12" s="82">
        <v>2</v>
      </c>
      <c r="H12" s="83"/>
      <c r="I12" s="84">
        <f t="shared" si="2"/>
        <v>-16.5384</v>
      </c>
      <c r="J12" s="82">
        <v>1</v>
      </c>
      <c r="K12" s="83"/>
      <c r="L12" s="84">
        <f t="shared" si="3"/>
        <v>-11.25</v>
      </c>
      <c r="M12" s="82">
        <v>2</v>
      </c>
      <c r="N12" s="83"/>
      <c r="O12" s="84">
        <f t="shared" si="4"/>
        <v>-18.6956</v>
      </c>
      <c r="P12" s="127">
        <v>1</v>
      </c>
      <c r="Q12" s="136"/>
      <c r="R12" s="84">
        <f t="shared" si="5"/>
        <v>-13.6363</v>
      </c>
      <c r="S12" s="82"/>
      <c r="T12" s="87"/>
      <c r="U12" s="101">
        <f t="shared" si="0"/>
        <v>21.45890000000002</v>
      </c>
    </row>
    <row r="13" spans="1:21" ht="12.75">
      <c r="A13" s="2">
        <v>11</v>
      </c>
      <c r="B13" s="104" t="s">
        <v>96</v>
      </c>
      <c r="C13" s="81">
        <f>'2010年4月'!U13</f>
        <v>-1.7202000000000002</v>
      </c>
      <c r="D13" s="82">
        <v>1</v>
      </c>
      <c r="E13" s="83">
        <v>100</v>
      </c>
      <c r="F13" s="84">
        <f t="shared" si="1"/>
        <v>-9.3182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29</v>
      </c>
      <c r="C14" s="81">
        <f>'2010年4月'!U14</f>
        <v>14.308600000000004</v>
      </c>
      <c r="D14" s="82">
        <v>1</v>
      </c>
      <c r="E14" s="83"/>
      <c r="F14" s="84">
        <f t="shared" si="1"/>
        <v>-9.3182</v>
      </c>
      <c r="G14" s="82">
        <v>1</v>
      </c>
      <c r="H14" s="83">
        <v>100</v>
      </c>
      <c r="I14" s="84">
        <f t="shared" si="2"/>
        <v>-8.2692</v>
      </c>
      <c r="J14" s="82">
        <v>1</v>
      </c>
      <c r="K14" s="83"/>
      <c r="L14" s="84">
        <f t="shared" si="3"/>
        <v>-11.25</v>
      </c>
      <c r="M14" s="82">
        <v>1</v>
      </c>
      <c r="N14" s="83"/>
      <c r="O14" s="84">
        <f t="shared" si="4"/>
        <v>-9.3478</v>
      </c>
      <c r="P14" s="127">
        <v>1</v>
      </c>
      <c r="Q14" s="136"/>
      <c r="R14" s="84">
        <f t="shared" si="5"/>
        <v>-13.6363</v>
      </c>
      <c r="S14" s="82"/>
      <c r="T14" s="87"/>
      <c r="U14" s="101">
        <f t="shared" si="0"/>
        <v>62.487100000000005</v>
      </c>
    </row>
    <row r="15" spans="1:21" ht="12.75">
      <c r="A15" s="2">
        <v>13</v>
      </c>
      <c r="B15" s="105" t="s">
        <v>30</v>
      </c>
      <c r="C15" s="60">
        <f>'2010年4月'!U15</f>
        <v>157.93619999999996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-8.2692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149.66699999999994</v>
      </c>
    </row>
    <row r="16" spans="1:21" ht="12.75">
      <c r="A16" s="2">
        <v>14</v>
      </c>
      <c r="B16" s="105" t="s">
        <v>719</v>
      </c>
      <c r="C16" s="60">
        <f>'2010年4月'!U16</f>
        <v>0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>
        <v>1</v>
      </c>
      <c r="K16" s="62">
        <v>100</v>
      </c>
      <c r="L16" s="63">
        <f t="shared" si="3"/>
        <v>-11.25</v>
      </c>
      <c r="M16" s="61">
        <v>1</v>
      </c>
      <c r="N16" s="62"/>
      <c r="O16" s="63">
        <f t="shared" si="4"/>
        <v>-9.3478</v>
      </c>
      <c r="P16" s="128"/>
      <c r="Q16" s="137"/>
      <c r="R16" s="63">
        <f t="shared" si="5"/>
        <v>0</v>
      </c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55</v>
      </c>
      <c r="C17" s="60">
        <f>'2010年4月'!U17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'2010年4月'!U18</f>
        <v>7.593699999999993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>-9.3478*M18</f>
        <v>0</v>
      </c>
      <c r="P18" s="122"/>
      <c r="Q18" s="131"/>
      <c r="R18" s="70">
        <f t="shared" si="5"/>
        <v>0</v>
      </c>
      <c r="S18" s="68"/>
      <c r="T18" s="72"/>
      <c r="U18" s="101">
        <f t="shared" si="0"/>
        <v>7.593699999999993</v>
      </c>
    </row>
    <row r="19" spans="1:21" ht="12.75">
      <c r="A19" s="2">
        <v>17</v>
      </c>
      <c r="B19" s="102" t="s">
        <v>56</v>
      </c>
      <c r="C19" s="67">
        <f>'2010年4月'!U19</f>
        <v>195.85029999999998</v>
      </c>
      <c r="D19" s="68">
        <v>2</v>
      </c>
      <c r="E19" s="69"/>
      <c r="F19" s="70">
        <f t="shared" si="1"/>
        <v>-18.6364</v>
      </c>
      <c r="G19" s="68">
        <v>1</v>
      </c>
      <c r="H19" s="69"/>
      <c r="I19" s="70">
        <f t="shared" si="2"/>
        <v>-8.2692</v>
      </c>
      <c r="J19" s="68"/>
      <c r="K19" s="69"/>
      <c r="L19" s="70">
        <f t="shared" si="3"/>
        <v>0</v>
      </c>
      <c r="M19" s="68">
        <v>1</v>
      </c>
      <c r="N19" s="69"/>
      <c r="O19" s="70">
        <f t="shared" si="4"/>
        <v>-9.3478</v>
      </c>
      <c r="P19" s="122"/>
      <c r="Q19" s="131"/>
      <c r="R19" s="70">
        <f t="shared" si="5"/>
        <v>0</v>
      </c>
      <c r="S19" s="73"/>
      <c r="T19" s="72"/>
      <c r="U19" s="101">
        <f t="shared" si="0"/>
        <v>159.59689999999995</v>
      </c>
    </row>
    <row r="20" spans="1:21" ht="12.75">
      <c r="A20" s="2">
        <v>18</v>
      </c>
      <c r="B20" s="102" t="s">
        <v>57</v>
      </c>
      <c r="C20" s="67">
        <f>'2010年4月'!U20</f>
        <v>38.9845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38.9845</v>
      </c>
    </row>
    <row r="21" spans="1:21" ht="12.75">
      <c r="A21" s="2">
        <v>19</v>
      </c>
      <c r="B21" s="103" t="s">
        <v>616</v>
      </c>
      <c r="C21" s="74">
        <f>'2010年4月'!U21</f>
        <v>84.5616</v>
      </c>
      <c r="D21" s="75">
        <v>1</v>
      </c>
      <c r="E21" s="76"/>
      <c r="F21" s="77">
        <f t="shared" si="1"/>
        <v>-9.3182</v>
      </c>
      <c r="G21" s="75">
        <v>1</v>
      </c>
      <c r="H21" s="76"/>
      <c r="I21" s="77">
        <f t="shared" si="2"/>
        <v>-8.2692</v>
      </c>
      <c r="J21" s="75">
        <v>1</v>
      </c>
      <c r="K21" s="76"/>
      <c r="L21" s="77">
        <f t="shared" si="3"/>
        <v>-11.25</v>
      </c>
      <c r="M21" s="75">
        <v>1</v>
      </c>
      <c r="N21" s="76"/>
      <c r="O21" s="77">
        <f t="shared" si="4"/>
        <v>-9.3478</v>
      </c>
      <c r="P21" s="124"/>
      <c r="Q21" s="133"/>
      <c r="R21" s="77">
        <f t="shared" si="5"/>
        <v>0</v>
      </c>
      <c r="S21" s="80"/>
      <c r="T21" s="79"/>
      <c r="U21" s="101">
        <f t="shared" si="0"/>
        <v>46.3764</v>
      </c>
    </row>
    <row r="22" spans="1:21" ht="12.75">
      <c r="A22" s="2">
        <v>20</v>
      </c>
      <c r="B22" s="103" t="s">
        <v>152</v>
      </c>
      <c r="C22" s="74">
        <f>'2010年4月'!U22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41</v>
      </c>
      <c r="C23" s="74">
        <f>'2010年4月'!U23</f>
        <v>6.4425000000000034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>
        <v>1</v>
      </c>
      <c r="Q23" s="133"/>
      <c r="R23" s="77">
        <f t="shared" si="5"/>
        <v>-13.6363</v>
      </c>
      <c r="S23" s="80"/>
      <c r="T23" s="79"/>
      <c r="U23" s="101">
        <f t="shared" si="0"/>
        <v>-7.193799999999997</v>
      </c>
    </row>
    <row r="24" spans="1:21" ht="12.75">
      <c r="A24" s="2">
        <v>22</v>
      </c>
      <c r="B24" s="106" t="s">
        <v>64</v>
      </c>
      <c r="C24" s="88">
        <f>'2010年4月'!U24</f>
        <v>60.136999999999986</v>
      </c>
      <c r="D24" s="89">
        <v>1</v>
      </c>
      <c r="E24" s="90"/>
      <c r="F24" s="91">
        <f t="shared" si="1"/>
        <v>-9.3182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-9.3478</v>
      </c>
      <c r="P24" s="125">
        <v>1</v>
      </c>
      <c r="Q24" s="134"/>
      <c r="R24" s="91">
        <f t="shared" si="5"/>
        <v>-13.6363</v>
      </c>
      <c r="S24" s="89"/>
      <c r="T24" s="93"/>
      <c r="U24" s="101">
        <f t="shared" si="0"/>
        <v>27.83469999999999</v>
      </c>
    </row>
    <row r="25" spans="1:21" ht="12.75">
      <c r="A25" s="2">
        <v>23</v>
      </c>
      <c r="B25" s="106" t="s">
        <v>45</v>
      </c>
      <c r="C25" s="88">
        <f>'2010年4月'!U25</f>
        <v>86.03559999999999</v>
      </c>
      <c r="D25" s="89">
        <v>1</v>
      </c>
      <c r="E25" s="90"/>
      <c r="F25" s="91">
        <f t="shared" si="1"/>
        <v>-9.3182</v>
      </c>
      <c r="G25" s="89">
        <v>1</v>
      </c>
      <c r="H25" s="90"/>
      <c r="I25" s="91">
        <f t="shared" si="2"/>
        <v>-8.2692</v>
      </c>
      <c r="J25" s="89">
        <v>1</v>
      </c>
      <c r="K25" s="90"/>
      <c r="L25" s="91">
        <f t="shared" si="3"/>
        <v>-11.25</v>
      </c>
      <c r="M25" s="89">
        <v>1</v>
      </c>
      <c r="N25" s="90"/>
      <c r="O25" s="91">
        <f t="shared" si="4"/>
        <v>-9.3478</v>
      </c>
      <c r="P25" s="125">
        <v>1</v>
      </c>
      <c r="Q25" s="134"/>
      <c r="R25" s="91">
        <f t="shared" si="5"/>
        <v>-13.6363</v>
      </c>
      <c r="S25" s="89"/>
      <c r="T25" s="93"/>
      <c r="U25" s="101">
        <f t="shared" si="0"/>
        <v>34.21409999999999</v>
      </c>
    </row>
    <row r="26" spans="1:21" ht="12.75">
      <c r="A26" s="2">
        <v>24</v>
      </c>
      <c r="B26" s="106" t="s">
        <v>77</v>
      </c>
      <c r="C26" s="88">
        <f>'2010年4月'!U26</f>
        <v>26.84570000000002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-8.2692</v>
      </c>
      <c r="J26" s="89">
        <v>1</v>
      </c>
      <c r="K26" s="90"/>
      <c r="L26" s="91">
        <f t="shared" si="3"/>
        <v>-11.25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7.326500000000017</v>
      </c>
    </row>
    <row r="27" spans="1:21" ht="12.75">
      <c r="A27" s="2">
        <v>25</v>
      </c>
      <c r="B27" s="104" t="s">
        <v>486</v>
      </c>
      <c r="C27" s="81">
        <f>'2010年4月'!U27</f>
        <v>67.74539999999999</v>
      </c>
      <c r="D27" s="82">
        <v>1</v>
      </c>
      <c r="E27" s="98"/>
      <c r="F27" s="84">
        <f t="shared" si="1"/>
        <v>-9.3182</v>
      </c>
      <c r="G27" s="82">
        <v>1</v>
      </c>
      <c r="H27" s="98"/>
      <c r="I27" s="84">
        <f t="shared" si="2"/>
        <v>-8.2692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127">
        <v>1</v>
      </c>
      <c r="Q27" s="136"/>
      <c r="R27" s="84">
        <f t="shared" si="5"/>
        <v>-13.6363</v>
      </c>
      <c r="S27" s="82"/>
      <c r="T27" s="87"/>
      <c r="U27" s="101">
        <f t="shared" si="0"/>
        <v>36.521699999999996</v>
      </c>
    </row>
    <row r="28" spans="1:21" ht="12.75">
      <c r="A28" s="2">
        <v>26</v>
      </c>
      <c r="B28" s="104" t="s">
        <v>98</v>
      </c>
      <c r="C28" s="81">
        <f>'2010年4月'!U28</f>
        <v>35.111599999999996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>
        <v>1</v>
      </c>
      <c r="K28" s="98"/>
      <c r="L28" s="84">
        <f t="shared" si="3"/>
        <v>-11.25</v>
      </c>
      <c r="M28" s="86">
        <v>1</v>
      </c>
      <c r="N28" s="98"/>
      <c r="O28" s="84">
        <f>-9.3478*M28-10</f>
        <v>-19.3478</v>
      </c>
      <c r="P28" s="129">
        <v>1</v>
      </c>
      <c r="Q28" s="138"/>
      <c r="R28" s="84">
        <f t="shared" si="5"/>
        <v>-13.6363</v>
      </c>
      <c r="S28" s="86"/>
      <c r="T28" s="87"/>
      <c r="U28" s="101">
        <f t="shared" si="0"/>
        <v>-9.122500000000004</v>
      </c>
    </row>
    <row r="29" spans="1:21" ht="12.75">
      <c r="A29" s="2">
        <v>27</v>
      </c>
      <c r="B29" s="104" t="s">
        <v>172</v>
      </c>
      <c r="C29" s="81">
        <f>'2010年4月'!U29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108</v>
      </c>
      <c r="C30" s="60">
        <f>'2010年4月'!U30</f>
        <v>91.0561</v>
      </c>
      <c r="D30" s="66">
        <v>1</v>
      </c>
      <c r="E30" s="99"/>
      <c r="F30" s="63">
        <f>-9.3182*D30-10</f>
        <v>-19.318199999999997</v>
      </c>
      <c r="G30" s="66">
        <v>1</v>
      </c>
      <c r="H30" s="99"/>
      <c r="I30" s="63">
        <f t="shared" si="2"/>
        <v>-8.2692</v>
      </c>
      <c r="J30" s="66">
        <v>1</v>
      </c>
      <c r="K30" s="99"/>
      <c r="L30" s="63">
        <f t="shared" si="3"/>
        <v>-11.25</v>
      </c>
      <c r="M30" s="66">
        <v>1</v>
      </c>
      <c r="N30" s="99"/>
      <c r="O30" s="63">
        <f t="shared" si="4"/>
        <v>-9.3478</v>
      </c>
      <c r="P30" s="130">
        <v>1</v>
      </c>
      <c r="Q30" s="139"/>
      <c r="R30" s="63">
        <f t="shared" si="5"/>
        <v>-13.6363</v>
      </c>
      <c r="S30" s="66"/>
      <c r="T30" s="65"/>
      <c r="U30" s="101">
        <f t="shared" si="0"/>
        <v>29.2346</v>
      </c>
      <c r="V30" s="37"/>
    </row>
    <row r="31" spans="1:21" ht="12.75">
      <c r="A31" s="2">
        <v>29</v>
      </c>
      <c r="B31" s="105" t="s">
        <v>89</v>
      </c>
      <c r="C31" s="60">
        <f>'2010年4月'!U31</f>
        <v>14.407600000000013</v>
      </c>
      <c r="D31" s="61"/>
      <c r="E31" s="99"/>
      <c r="F31" s="63">
        <f t="shared" si="1"/>
        <v>0</v>
      </c>
      <c r="G31" s="61">
        <v>1</v>
      </c>
      <c r="H31" s="99"/>
      <c r="I31" s="63">
        <f t="shared" si="2"/>
        <v>-8.2692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6.138400000000013</v>
      </c>
    </row>
    <row r="32" spans="1:21" ht="12.75">
      <c r="A32" s="2">
        <v>30</v>
      </c>
      <c r="B32" s="105" t="s">
        <v>166</v>
      </c>
      <c r="C32" s="60">
        <f>'2010年4月'!U32</f>
        <v>41.62559999999999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41.62559999999999</v>
      </c>
    </row>
    <row r="33" spans="1:21" ht="12.75">
      <c r="A33" s="2">
        <v>31</v>
      </c>
      <c r="B33" s="102" t="s">
        <v>167</v>
      </c>
      <c r="C33" s="67">
        <f>'2010年4月'!U33</f>
        <v>49.029799999999994</v>
      </c>
      <c r="D33" s="68">
        <v>1</v>
      </c>
      <c r="E33" s="69"/>
      <c r="F33" s="70">
        <f t="shared" si="1"/>
        <v>-9.3182</v>
      </c>
      <c r="G33" s="68">
        <v>1</v>
      </c>
      <c r="H33" s="69"/>
      <c r="I33" s="70">
        <f t="shared" si="2"/>
        <v>-8.2692</v>
      </c>
      <c r="J33" s="68">
        <v>1</v>
      </c>
      <c r="K33" s="69"/>
      <c r="L33" s="70">
        <f t="shared" si="3"/>
        <v>-11.25</v>
      </c>
      <c r="M33" s="68">
        <v>1</v>
      </c>
      <c r="N33" s="69"/>
      <c r="O33" s="70">
        <f>-9.3478*M33</f>
        <v>-9.3478</v>
      </c>
      <c r="P33" s="122">
        <v>1</v>
      </c>
      <c r="Q33" s="131"/>
      <c r="R33" s="70">
        <f t="shared" si="5"/>
        <v>-13.6363</v>
      </c>
      <c r="S33" s="68"/>
      <c r="T33" s="72"/>
      <c r="U33" s="101">
        <f t="shared" si="0"/>
        <v>-2.7917000000000005</v>
      </c>
    </row>
    <row r="34" spans="1:21" ht="12.75">
      <c r="A34" s="2">
        <v>32</v>
      </c>
      <c r="B34" s="102" t="s">
        <v>496</v>
      </c>
      <c r="C34" s="67">
        <f>'2010年4月'!U34</f>
        <v>226.3194</v>
      </c>
      <c r="D34" s="68">
        <v>1</v>
      </c>
      <c r="E34" s="69"/>
      <c r="F34" s="70">
        <f t="shared" si="1"/>
        <v>-9.3182</v>
      </c>
      <c r="G34" s="120">
        <v>1</v>
      </c>
      <c r="H34" s="69"/>
      <c r="I34" s="70">
        <f>-8.2692*G34-10</f>
        <v>-18.269199999999998</v>
      </c>
      <c r="J34" s="120">
        <v>1</v>
      </c>
      <c r="K34" s="69"/>
      <c r="L34" s="70">
        <f t="shared" si="3"/>
        <v>-11.25</v>
      </c>
      <c r="M34" s="68">
        <v>1</v>
      </c>
      <c r="N34" s="69"/>
      <c r="O34" s="70">
        <f t="shared" si="4"/>
        <v>-9.3478</v>
      </c>
      <c r="P34" s="122">
        <v>1</v>
      </c>
      <c r="Q34" s="131"/>
      <c r="R34" s="70">
        <f t="shared" si="5"/>
        <v>-13.6363</v>
      </c>
      <c r="S34" s="73"/>
      <c r="T34" s="72"/>
      <c r="U34" s="101">
        <f t="shared" si="0"/>
        <v>164.49790000000002</v>
      </c>
    </row>
    <row r="35" spans="1:21" ht="12.75">
      <c r="A35" s="2">
        <v>33</v>
      </c>
      <c r="B35" s="102" t="s">
        <v>168</v>
      </c>
      <c r="C35" s="67">
        <f>'2010年4月'!U35</f>
        <v>71.5758</v>
      </c>
      <c r="D35" s="68">
        <v>1</v>
      </c>
      <c r="E35" s="69"/>
      <c r="F35" s="70">
        <f t="shared" si="1"/>
        <v>-9.3182</v>
      </c>
      <c r="G35" s="68">
        <v>1</v>
      </c>
      <c r="H35" s="69"/>
      <c r="I35" s="70">
        <f t="shared" si="2"/>
        <v>-8.2692</v>
      </c>
      <c r="J35" s="68">
        <v>1</v>
      </c>
      <c r="K35" s="69"/>
      <c r="L35" s="70">
        <f t="shared" si="3"/>
        <v>-11.25</v>
      </c>
      <c r="M35" s="68">
        <v>1</v>
      </c>
      <c r="N35" s="69"/>
      <c r="O35" s="70">
        <f t="shared" si="4"/>
        <v>-9.3478</v>
      </c>
      <c r="P35" s="122">
        <v>1</v>
      </c>
      <c r="Q35" s="131"/>
      <c r="R35" s="70">
        <f t="shared" si="5"/>
        <v>-13.6363</v>
      </c>
      <c r="S35" s="68"/>
      <c r="T35" s="72"/>
      <c r="U35" s="101">
        <f aca="true" t="shared" si="6" ref="U35:U53">C35+E35+F35+H35+I35+K35+L35+N35+O35+T35+Q35+R35</f>
        <v>19.754300000000008</v>
      </c>
    </row>
    <row r="36" spans="1:21" ht="12.75">
      <c r="A36" s="2">
        <v>34</v>
      </c>
      <c r="B36" s="103" t="s">
        <v>109</v>
      </c>
      <c r="C36" s="74">
        <f>'2010年4月'!U36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0.9809000000000001</v>
      </c>
    </row>
    <row r="37" spans="1:22" ht="12.75">
      <c r="A37" s="2">
        <v>35</v>
      </c>
      <c r="B37" s="103" t="s">
        <v>116</v>
      </c>
      <c r="C37" s="74">
        <f>'2010年4月'!U37</f>
        <v>119.31549999999999</v>
      </c>
      <c r="D37" s="75">
        <v>1</v>
      </c>
      <c r="E37" s="76"/>
      <c r="F37" s="77">
        <f t="shared" si="1"/>
        <v>-9.3182</v>
      </c>
      <c r="G37" s="75">
        <v>1</v>
      </c>
      <c r="H37" s="76"/>
      <c r="I37" s="77">
        <f t="shared" si="2"/>
        <v>-8.2692</v>
      </c>
      <c r="J37" s="75">
        <v>1</v>
      </c>
      <c r="K37" s="76"/>
      <c r="L37" s="77">
        <f t="shared" si="3"/>
        <v>-11.25</v>
      </c>
      <c r="M37" s="75">
        <v>1</v>
      </c>
      <c r="N37" s="76"/>
      <c r="O37" s="77">
        <f t="shared" si="4"/>
        <v>-9.3478</v>
      </c>
      <c r="P37" s="124">
        <v>1</v>
      </c>
      <c r="Q37" s="133"/>
      <c r="R37" s="77">
        <f t="shared" si="5"/>
        <v>-13.6363</v>
      </c>
      <c r="S37" s="75"/>
      <c r="T37" s="79"/>
      <c r="U37" s="101">
        <f t="shared" si="6"/>
        <v>67.49399999999997</v>
      </c>
      <c r="V37" s="37"/>
    </row>
    <row r="38" spans="1:21" ht="12.75">
      <c r="A38" s="2">
        <v>36</v>
      </c>
      <c r="B38" s="103" t="s">
        <v>169</v>
      </c>
      <c r="C38" s="74">
        <f>'2010年4月'!U38</f>
        <v>60.295100000000005</v>
      </c>
      <c r="D38" s="75">
        <v>1</v>
      </c>
      <c r="E38" s="76"/>
      <c r="F38" s="77">
        <f t="shared" si="1"/>
        <v>-9.3182</v>
      </c>
      <c r="G38" s="75">
        <v>1</v>
      </c>
      <c r="H38" s="76"/>
      <c r="I38" s="77">
        <f t="shared" si="2"/>
        <v>-8.2692</v>
      </c>
      <c r="J38" s="75">
        <v>1</v>
      </c>
      <c r="K38" s="76"/>
      <c r="L38" s="77">
        <f t="shared" si="3"/>
        <v>-11.25</v>
      </c>
      <c r="M38" s="75">
        <v>1</v>
      </c>
      <c r="N38" s="76"/>
      <c r="O38" s="77">
        <f t="shared" si="4"/>
        <v>-9.3478</v>
      </c>
      <c r="P38" s="124">
        <v>1</v>
      </c>
      <c r="Q38" s="133"/>
      <c r="R38" s="77">
        <f t="shared" si="5"/>
        <v>-13.6363</v>
      </c>
      <c r="S38" s="80"/>
      <c r="T38" s="79"/>
      <c r="U38" s="101">
        <f t="shared" si="6"/>
        <v>8.47360000000001</v>
      </c>
    </row>
    <row r="39" spans="1:21" ht="12.75">
      <c r="A39" s="2">
        <v>37</v>
      </c>
      <c r="B39" s="106" t="s">
        <v>117</v>
      </c>
      <c r="C39" s="88">
        <f>'2010年4月'!U39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0</v>
      </c>
    </row>
    <row r="40" spans="1:21" ht="12.75">
      <c r="A40" s="2">
        <v>38</v>
      </c>
      <c r="B40" s="106" t="s">
        <v>125</v>
      </c>
      <c r="C40" s="88">
        <f>'2010年4月'!U40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37.480699999999985</v>
      </c>
    </row>
    <row r="41" spans="1:21" ht="12.75">
      <c r="A41" s="2">
        <v>39</v>
      </c>
      <c r="B41" s="106" t="s">
        <v>146</v>
      </c>
      <c r="C41" s="88">
        <f>'2010年4月'!U41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</v>
      </c>
    </row>
    <row r="42" spans="1:21" ht="12.75">
      <c r="A42" s="2">
        <v>40</v>
      </c>
      <c r="B42" s="104" t="s">
        <v>150</v>
      </c>
      <c r="C42" s="81">
        <f>'2010年4月'!U42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0</v>
      </c>
    </row>
    <row r="43" spans="1:21" ht="12.75">
      <c r="A43" s="2">
        <v>41</v>
      </c>
      <c r="B43" s="104" t="s">
        <v>151</v>
      </c>
      <c r="C43" s="81">
        <f>'2010年4月'!U43</f>
        <v>37.428099999999986</v>
      </c>
      <c r="D43" s="86">
        <v>1</v>
      </c>
      <c r="E43" s="98"/>
      <c r="F43" s="84">
        <f>-9.3182*D43-10</f>
        <v>-19.318199999999997</v>
      </c>
      <c r="G43" s="86">
        <v>1</v>
      </c>
      <c r="H43" s="98"/>
      <c r="I43" s="84">
        <f t="shared" si="2"/>
        <v>-8.2692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>
        <v>1</v>
      </c>
      <c r="Q43" s="138"/>
      <c r="R43" s="84">
        <f t="shared" si="5"/>
        <v>-13.6363</v>
      </c>
      <c r="S43" s="86"/>
      <c r="T43" s="87"/>
      <c r="U43" s="101">
        <f t="shared" si="6"/>
        <v>-3.795600000000011</v>
      </c>
    </row>
    <row r="44" spans="1:21" ht="12.75">
      <c r="A44" s="2">
        <v>42</v>
      </c>
      <c r="B44" s="104" t="s">
        <v>712</v>
      </c>
      <c r="C44" s="81">
        <f>'2010年4月'!U44</f>
        <v>85.85459999999999</v>
      </c>
      <c r="D44" s="86"/>
      <c r="E44" s="98"/>
      <c r="F44" s="84">
        <f t="shared" si="1"/>
        <v>0</v>
      </c>
      <c r="G44" s="86">
        <v>1</v>
      </c>
      <c r="H44" s="98"/>
      <c r="I44" s="84">
        <f t="shared" si="2"/>
        <v>-8.2692</v>
      </c>
      <c r="J44" s="86">
        <v>1</v>
      </c>
      <c r="K44" s="98"/>
      <c r="L44" s="84">
        <f t="shared" si="3"/>
        <v>-11.25</v>
      </c>
      <c r="M44" s="86">
        <v>1</v>
      </c>
      <c r="N44" s="98"/>
      <c r="O44" s="84">
        <f t="shared" si="4"/>
        <v>-9.3478</v>
      </c>
      <c r="P44" s="129">
        <v>2</v>
      </c>
      <c r="Q44" s="138"/>
      <c r="R44" s="84">
        <f t="shared" si="5"/>
        <v>-27.2726</v>
      </c>
      <c r="S44" s="86"/>
      <c r="T44" s="87"/>
      <c r="U44" s="101">
        <f t="shared" si="6"/>
        <v>29.714999999999993</v>
      </c>
    </row>
    <row r="45" spans="1:21" ht="12.75">
      <c r="A45" s="2">
        <v>43</v>
      </c>
      <c r="B45" s="105" t="s">
        <v>157</v>
      </c>
      <c r="C45" s="60">
        <f>'2010年4月'!U45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'2010年4月'!U46</f>
        <v>80.7008</v>
      </c>
      <c r="D46" s="61">
        <v>1</v>
      </c>
      <c r="E46" s="99"/>
      <c r="F46" s="63">
        <f t="shared" si="1"/>
        <v>-9.3182</v>
      </c>
      <c r="G46" s="61">
        <v>1</v>
      </c>
      <c r="H46" s="99"/>
      <c r="I46" s="63">
        <f t="shared" si="2"/>
        <v>-8.2692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-9.3478</v>
      </c>
      <c r="P46" s="128">
        <v>1</v>
      </c>
      <c r="Q46" s="137"/>
      <c r="R46" s="63">
        <f t="shared" si="5"/>
        <v>-13.6363</v>
      </c>
      <c r="S46" s="61"/>
      <c r="T46" s="65"/>
      <c r="U46" s="101">
        <f t="shared" si="6"/>
        <v>40.1293</v>
      </c>
    </row>
    <row r="47" spans="1:21" ht="12.75">
      <c r="A47" s="2">
        <v>45</v>
      </c>
      <c r="B47" s="105" t="s">
        <v>173</v>
      </c>
      <c r="C47" s="60">
        <f>'2010年4月'!U47</f>
        <v>96.94129999999998</v>
      </c>
      <c r="D47" s="66">
        <v>1</v>
      </c>
      <c r="E47" s="99"/>
      <c r="F47" s="63">
        <f t="shared" si="1"/>
        <v>-9.3182</v>
      </c>
      <c r="G47" s="66">
        <v>1</v>
      </c>
      <c r="H47" s="99"/>
      <c r="I47" s="63">
        <f t="shared" si="2"/>
        <v>-8.2692</v>
      </c>
      <c r="J47" s="66">
        <v>1</v>
      </c>
      <c r="K47" s="99"/>
      <c r="L47" s="63">
        <f t="shared" si="3"/>
        <v>-11.25</v>
      </c>
      <c r="M47" s="66">
        <v>1</v>
      </c>
      <c r="N47" s="99"/>
      <c r="O47" s="63">
        <f t="shared" si="4"/>
        <v>-9.3478</v>
      </c>
      <c r="P47" s="130">
        <v>1</v>
      </c>
      <c r="Q47" s="139">
        <v>100</v>
      </c>
      <c r="R47" s="63">
        <f t="shared" si="5"/>
        <v>-13.6363</v>
      </c>
      <c r="S47" s="66"/>
      <c r="T47" s="65"/>
      <c r="U47" s="101">
        <f t="shared" si="6"/>
        <v>145.11979999999997</v>
      </c>
    </row>
    <row r="48" spans="1:21" ht="12.75">
      <c r="A48" s="2">
        <v>46</v>
      </c>
      <c r="B48" s="102" t="s">
        <v>249</v>
      </c>
      <c r="C48" s="67">
        <f>'2010年4月'!U48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>-9.3478*M48</f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1.8979</v>
      </c>
    </row>
    <row r="49" spans="1:21" ht="12.75">
      <c r="A49" s="2">
        <v>47</v>
      </c>
      <c r="B49" s="102" t="s">
        <v>260</v>
      </c>
      <c r="C49" s="67">
        <f>'2010年4月'!U49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30.037199999999995</v>
      </c>
    </row>
    <row r="50" spans="1:21" ht="12.75">
      <c r="A50" s="2">
        <v>48</v>
      </c>
      <c r="B50" s="102" t="s">
        <v>481</v>
      </c>
      <c r="C50" s="67">
        <f>'2010年4月'!U50</f>
        <v>51.4987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51.4987</v>
      </c>
    </row>
    <row r="51" spans="1:21" ht="12.75">
      <c r="A51" s="2">
        <v>49</v>
      </c>
      <c r="B51" s="103" t="s">
        <v>272</v>
      </c>
      <c r="C51" s="74">
        <f>'2010年4月'!U51</f>
        <v>58.8233</v>
      </c>
      <c r="D51" s="75"/>
      <c r="E51" s="96"/>
      <c r="F51" s="77">
        <f t="shared" si="1"/>
        <v>0</v>
      </c>
      <c r="G51" s="75">
        <v>1</v>
      </c>
      <c r="H51" s="96"/>
      <c r="I51" s="77">
        <f t="shared" si="2"/>
        <v>-8.2692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50.554100000000005</v>
      </c>
    </row>
    <row r="52" spans="1:21" ht="12.75">
      <c r="A52" s="2">
        <v>50</v>
      </c>
      <c r="B52" s="103" t="s">
        <v>335</v>
      </c>
      <c r="C52" s="74">
        <f>'2010年4月'!U52</f>
        <v>75.2097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-8.2692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66.9405</v>
      </c>
    </row>
    <row r="53" spans="1:21" ht="12.75">
      <c r="A53" s="2">
        <v>51</v>
      </c>
      <c r="B53" s="116">
        <v>2007</v>
      </c>
      <c r="C53" s="74">
        <f>'2010年4月'!U53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/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9.318181818181818</v>
      </c>
      <c r="G55" s="1">
        <f>SUM(G3:G53)</f>
        <v>26</v>
      </c>
      <c r="I55" s="1">
        <f>H66/G55</f>
        <v>8.26923076923077</v>
      </c>
      <c r="J55" s="1">
        <f>SUM(J3:J53)</f>
        <v>20</v>
      </c>
      <c r="L55" s="1">
        <f>K66/J55</f>
        <v>11.25</v>
      </c>
      <c r="M55" s="1">
        <f>SUM(M3:M53)</f>
        <v>23</v>
      </c>
      <c r="O55" s="1">
        <f>N66/M55</f>
        <v>9.347826086956522</v>
      </c>
      <c r="P55" s="1">
        <f>SUM(P3:P53)</f>
        <v>22</v>
      </c>
      <c r="R55" s="1">
        <f>Q66/P55</f>
        <v>13.636363636363637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-225.00039999999993</v>
      </c>
      <c r="H57" s="37" t="s">
        <v>118</v>
      </c>
      <c r="I57" s="1">
        <f>SUM(I3:I53)</f>
        <v>-224.9992000000001</v>
      </c>
      <c r="K57" s="37" t="s">
        <v>118</v>
      </c>
      <c r="L57" s="1">
        <f>SUM(L3:L53)</f>
        <v>-225</v>
      </c>
      <c r="N57" s="37" t="s">
        <v>118</v>
      </c>
      <c r="O57" s="1">
        <f>SUM(O3:O53)</f>
        <v>-224.9994000000001</v>
      </c>
      <c r="Q57" s="37" t="s">
        <v>118</v>
      </c>
      <c r="R57" s="1">
        <f>SUM(R3:R53)</f>
        <v>-299.99860000000007</v>
      </c>
      <c r="U57" s="24"/>
    </row>
    <row r="58" spans="2:21" ht="12.75">
      <c r="B58" s="41" t="s">
        <v>60</v>
      </c>
      <c r="C58" s="36">
        <f>SUM(C3:C53)</f>
        <v>2650.001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2050.0034</v>
      </c>
      <c r="W59" s="121">
        <f>U59</f>
        <v>2050.0034</v>
      </c>
    </row>
    <row r="60" spans="4:20" ht="12.75" customHeight="1">
      <c r="D60" s="157" t="s">
        <v>713</v>
      </c>
      <c r="E60" s="164"/>
      <c r="F60" s="165"/>
      <c r="G60" s="157" t="s">
        <v>717</v>
      </c>
      <c r="H60" s="164"/>
      <c r="I60" s="165"/>
      <c r="J60" s="157" t="s">
        <v>718</v>
      </c>
      <c r="K60" s="164"/>
      <c r="L60" s="165"/>
      <c r="M60" s="157" t="s">
        <v>720</v>
      </c>
      <c r="N60" s="164"/>
      <c r="O60" s="165"/>
      <c r="P60" s="157" t="s">
        <v>721</v>
      </c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205</v>
      </c>
      <c r="F66" s="51"/>
      <c r="G66" s="52" t="s">
        <v>261</v>
      </c>
      <c r="H66" s="50">
        <f>H68-H84-H93</f>
        <v>215</v>
      </c>
      <c r="I66" s="51"/>
      <c r="J66" s="52" t="s">
        <v>261</v>
      </c>
      <c r="K66" s="50">
        <f>K68-K84-K93</f>
        <v>225</v>
      </c>
      <c r="L66" s="51"/>
      <c r="M66" s="52" t="s">
        <v>261</v>
      </c>
      <c r="N66" s="50">
        <f>N68-N84-N93</f>
        <v>215</v>
      </c>
      <c r="O66" s="51"/>
      <c r="P66" s="52" t="s">
        <v>261</v>
      </c>
      <c r="Q66" s="50">
        <f>Q68-Q84-Q93</f>
        <v>300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225</v>
      </c>
      <c r="F68" s="55"/>
      <c r="G68" s="110" t="s">
        <v>19</v>
      </c>
      <c r="H68" s="54">
        <v>225</v>
      </c>
      <c r="I68" s="55"/>
      <c r="J68" s="110" t="s">
        <v>19</v>
      </c>
      <c r="K68" s="54">
        <v>225</v>
      </c>
      <c r="L68" s="55"/>
      <c r="M68" s="110" t="s">
        <v>19</v>
      </c>
      <c r="N68" s="54">
        <v>225</v>
      </c>
      <c r="O68" s="55"/>
      <c r="P68" s="110" t="s">
        <v>19</v>
      </c>
      <c r="Q68" s="54">
        <v>300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 t="s">
        <v>715</v>
      </c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4:17" ht="12.75">
      <c r="D80" s="155" t="s">
        <v>81</v>
      </c>
      <c r="E80" s="156"/>
      <c r="G80" s="155" t="s">
        <v>81</v>
      </c>
      <c r="H80" s="156"/>
      <c r="J80" s="155" t="s">
        <v>81</v>
      </c>
      <c r="K80" s="156"/>
      <c r="M80" s="155" t="s">
        <v>81</v>
      </c>
      <c r="N80" s="156"/>
      <c r="P80" s="155" t="s">
        <v>81</v>
      </c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714</v>
      </c>
      <c r="E82" s="1">
        <v>10</v>
      </c>
      <c r="G82" s="107" t="s">
        <v>496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>
        <f>SUM(K82:K83)</f>
        <v>0</v>
      </c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82</v>
      </c>
      <c r="E87" s="156"/>
      <c r="G87" s="155" t="s">
        <v>82</v>
      </c>
      <c r="H87" s="156"/>
      <c r="J87" s="155" t="s">
        <v>82</v>
      </c>
      <c r="K87" s="156"/>
      <c r="M87" s="155" t="s">
        <v>82</v>
      </c>
      <c r="N87" s="156"/>
      <c r="P87" s="155" t="s">
        <v>82</v>
      </c>
      <c r="Q87" s="156"/>
    </row>
    <row r="88" spans="4:16" ht="12.75">
      <c r="D88" s="37"/>
      <c r="G88" s="37"/>
      <c r="J88" s="37"/>
      <c r="M88" s="37"/>
      <c r="P88" s="37"/>
    </row>
    <row r="89" spans="4:17" ht="24.75">
      <c r="D89" s="141" t="s">
        <v>151</v>
      </c>
      <c r="E89" s="1">
        <v>10</v>
      </c>
      <c r="G89" s="141"/>
      <c r="J89" s="141"/>
      <c r="M89" s="141" t="s">
        <v>98</v>
      </c>
      <c r="N89" s="1">
        <v>10</v>
      </c>
      <c r="P89" s="141" t="s">
        <v>496</v>
      </c>
      <c r="Q89" s="1">
        <v>0</v>
      </c>
    </row>
    <row r="93" spans="5:17" ht="12.75">
      <c r="E93" s="1">
        <f>SUM(E89:E92)</f>
        <v>10</v>
      </c>
      <c r="H93" s="1">
        <f>SUM(H89:H92)</f>
        <v>0</v>
      </c>
      <c r="K93" s="1">
        <f>SUM(K89:K92)</f>
        <v>0</v>
      </c>
      <c r="N93" s="1">
        <f>SUM(N89:N92)</f>
        <v>10</v>
      </c>
      <c r="Q93" s="1">
        <f>SUM(Q89:Q92)</f>
        <v>0</v>
      </c>
    </row>
    <row r="95" spans="4:18" ht="12.75" customHeight="1">
      <c r="D95" s="158" t="s">
        <v>336</v>
      </c>
      <c r="E95" s="158"/>
      <c r="F95" s="158"/>
      <c r="G95" s="158" t="s">
        <v>336</v>
      </c>
      <c r="H95" s="158"/>
      <c r="I95" s="158"/>
      <c r="J95" s="158" t="s">
        <v>336</v>
      </c>
      <c r="K95" s="158"/>
      <c r="L95" s="158"/>
      <c r="M95" s="158" t="s">
        <v>336</v>
      </c>
      <c r="N95" s="158"/>
      <c r="O95" s="158"/>
      <c r="P95" s="158" t="s">
        <v>336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24.75">
      <c r="D99" s="107"/>
      <c r="E99" s="37"/>
      <c r="F99" s="59"/>
      <c r="G99" s="107"/>
      <c r="H99" s="37"/>
      <c r="I99" s="59"/>
      <c r="J99" s="107"/>
      <c r="K99" s="37"/>
      <c r="L99" s="59"/>
      <c r="M99" s="107" t="s">
        <v>108</v>
      </c>
      <c r="N99" s="37"/>
      <c r="O99" s="59"/>
      <c r="P99" s="107"/>
      <c r="Q99" s="37"/>
      <c r="R99" s="59"/>
    </row>
    <row r="102" spans="4:18" ht="12.75">
      <c r="D102" s="159" t="s">
        <v>261</v>
      </c>
      <c r="E102" s="156"/>
      <c r="F102" s="156"/>
      <c r="G102" s="159" t="s">
        <v>261</v>
      </c>
      <c r="H102" s="156"/>
      <c r="I102" s="156"/>
      <c r="J102" s="159" t="s">
        <v>261</v>
      </c>
      <c r="K102" s="156"/>
      <c r="L102" s="156"/>
      <c r="M102" s="159" t="s">
        <v>261</v>
      </c>
      <c r="N102" s="156"/>
      <c r="O102" s="156"/>
      <c r="P102" s="159" t="s">
        <v>261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K27" sqref="K2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40342</v>
      </c>
      <c r="E1" s="161"/>
      <c r="F1" s="162"/>
      <c r="G1" s="18"/>
      <c r="H1" s="32">
        <v>40349</v>
      </c>
      <c r="I1" s="19"/>
      <c r="J1" s="44"/>
      <c r="K1" s="32">
        <v>40349</v>
      </c>
      <c r="L1" s="45"/>
      <c r="M1" s="18"/>
      <c r="N1" s="32">
        <v>40356</v>
      </c>
      <c r="O1" s="19"/>
      <c r="P1" s="18"/>
      <c r="Q1" s="32">
        <v>40363</v>
      </c>
      <c r="R1" s="19"/>
      <c r="S1" s="18"/>
      <c r="T1" s="111" t="s">
        <v>722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'2010年5月'!U3</f>
        <v>98.57999999999998</v>
      </c>
      <c r="D3" s="68">
        <v>1</v>
      </c>
      <c r="E3" s="69"/>
      <c r="F3" s="70">
        <f>-18.75*D3</f>
        <v>-18.75</v>
      </c>
      <c r="G3" s="68">
        <v>1</v>
      </c>
      <c r="H3" s="69"/>
      <c r="I3" s="70">
        <f>-10.8*G3</f>
        <v>-10.8</v>
      </c>
      <c r="J3" s="68">
        <v>1</v>
      </c>
      <c r="K3" s="69"/>
      <c r="L3" s="70">
        <f>-35*J3</f>
        <v>-35</v>
      </c>
      <c r="M3" s="68">
        <v>1</v>
      </c>
      <c r="N3" s="69">
        <v>80</v>
      </c>
      <c r="O3" s="70">
        <f>-16.6667*M3</f>
        <v>-16.6667</v>
      </c>
      <c r="P3" s="122"/>
      <c r="Q3" s="131"/>
      <c r="R3" s="70">
        <f>-15.5556*P3</f>
        <v>0</v>
      </c>
      <c r="S3" s="68"/>
      <c r="T3" s="72"/>
      <c r="U3" s="101">
        <f aca="true" t="shared" si="0" ref="U3:U34">C3+E3+F3+H3+I3+K3+L3+N3+O3+T3+Q3+R3</f>
        <v>97.36329999999998</v>
      </c>
    </row>
    <row r="4" spans="1:21" ht="12.75">
      <c r="A4" s="2">
        <v>2</v>
      </c>
      <c r="B4" s="100" t="s">
        <v>3</v>
      </c>
      <c r="C4" s="67">
        <f>'2010年5月'!U4</f>
        <v>14.903100000000007</v>
      </c>
      <c r="D4" s="68">
        <v>1</v>
      </c>
      <c r="E4" s="69">
        <v>30</v>
      </c>
      <c r="F4" s="70">
        <f aca="true" t="shared" si="1" ref="F4:F53">-18.75*D4</f>
        <v>-18.75</v>
      </c>
      <c r="G4" s="68">
        <v>1</v>
      </c>
      <c r="H4" s="69"/>
      <c r="I4" s="70">
        <f aca="true" t="shared" si="2" ref="I4:I53">-10.8*G4</f>
        <v>-10.8</v>
      </c>
      <c r="J4" s="68">
        <v>1</v>
      </c>
      <c r="K4" s="69"/>
      <c r="L4" s="70">
        <f aca="true" t="shared" si="3" ref="L4:L53">-35*J4</f>
        <v>-35</v>
      </c>
      <c r="M4" s="68">
        <v>1</v>
      </c>
      <c r="N4" s="69">
        <v>100</v>
      </c>
      <c r="O4" s="70">
        <f aca="true" t="shared" si="4" ref="O4:O53">-16.6667*M4</f>
        <v>-16.6667</v>
      </c>
      <c r="P4" s="122"/>
      <c r="Q4" s="131"/>
      <c r="R4" s="70">
        <f aca="true" t="shared" si="5" ref="R4:R53">-15.5556*P4</f>
        <v>0</v>
      </c>
      <c r="S4" s="73"/>
      <c r="T4" s="72"/>
      <c r="U4" s="101">
        <f t="shared" si="0"/>
        <v>63.68640000000001</v>
      </c>
    </row>
    <row r="5" spans="1:21" ht="12.75">
      <c r="A5" s="2">
        <v>3</v>
      </c>
      <c r="B5" s="102" t="s">
        <v>723</v>
      </c>
      <c r="C5" s="67">
        <f>'2010年5月'!U5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724</v>
      </c>
      <c r="C6" s="74">
        <f>'2010年5月'!U6</f>
        <v>55.5866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55.5866</v>
      </c>
    </row>
    <row r="7" spans="1:21" ht="12.75">
      <c r="A7" s="2">
        <v>5</v>
      </c>
      <c r="B7" s="103" t="s">
        <v>725</v>
      </c>
      <c r="C7" s="74">
        <f>'2010年5月'!U7</f>
        <v>15.2263</v>
      </c>
      <c r="D7" s="75">
        <v>1</v>
      </c>
      <c r="E7" s="76"/>
      <c r="F7" s="77">
        <f t="shared" si="1"/>
        <v>-18.75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-16.6667</v>
      </c>
      <c r="P7" s="124">
        <v>1</v>
      </c>
      <c r="Q7" s="133"/>
      <c r="R7" s="77">
        <f t="shared" si="5"/>
        <v>-15.5556</v>
      </c>
      <c r="S7" s="75"/>
      <c r="T7" s="79"/>
      <c r="U7" s="101">
        <f t="shared" si="0"/>
        <v>-35.745999999999995</v>
      </c>
    </row>
    <row r="8" spans="1:21" ht="12.75">
      <c r="A8" s="2">
        <v>6</v>
      </c>
      <c r="B8" s="103" t="s">
        <v>726</v>
      </c>
      <c r="C8" s="74">
        <f>'2010年5月'!U8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727</v>
      </c>
      <c r="C9" s="88">
        <f>'2010年5月'!U9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728</v>
      </c>
      <c r="C10" s="88">
        <f>'2010年5月'!U10</f>
        <v>47.757799999999975</v>
      </c>
      <c r="D10" s="94">
        <v>2</v>
      </c>
      <c r="E10" s="90"/>
      <c r="F10" s="91">
        <f t="shared" si="1"/>
        <v>-37.5</v>
      </c>
      <c r="G10" s="94">
        <v>1</v>
      </c>
      <c r="H10" s="90">
        <v>100</v>
      </c>
      <c r="I10" s="91">
        <f t="shared" si="2"/>
        <v>-10.8</v>
      </c>
      <c r="J10" s="94">
        <v>1</v>
      </c>
      <c r="K10" s="90"/>
      <c r="L10" s="91">
        <f t="shared" si="3"/>
        <v>-35</v>
      </c>
      <c r="M10" s="94"/>
      <c r="N10" s="90"/>
      <c r="O10" s="91">
        <f t="shared" si="4"/>
        <v>0</v>
      </c>
      <c r="P10" s="126">
        <v>1</v>
      </c>
      <c r="Q10" s="135"/>
      <c r="R10" s="91">
        <f>-15.5556*P10-10</f>
        <v>-25.5556</v>
      </c>
      <c r="S10" s="94"/>
      <c r="T10" s="93"/>
      <c r="U10" s="101">
        <f t="shared" si="0"/>
        <v>38.90219999999998</v>
      </c>
    </row>
    <row r="11" spans="1:21" ht="12.75">
      <c r="A11" s="2">
        <v>9</v>
      </c>
      <c r="B11" s="106" t="s">
        <v>729</v>
      </c>
      <c r="C11" s="88">
        <f>'2010年5月'!U11</f>
        <v>70.084</v>
      </c>
      <c r="D11" s="89"/>
      <c r="E11" s="90"/>
      <c r="F11" s="91">
        <f t="shared" si="1"/>
        <v>0</v>
      </c>
      <c r="G11" s="89">
        <v>1</v>
      </c>
      <c r="H11" s="90"/>
      <c r="I11" s="91">
        <f>-10.8*G11-10</f>
        <v>-20.8</v>
      </c>
      <c r="J11" s="89">
        <v>1</v>
      </c>
      <c r="K11" s="90"/>
      <c r="L11" s="91">
        <f t="shared" si="3"/>
        <v>-35</v>
      </c>
      <c r="M11" s="89"/>
      <c r="N11" s="90"/>
      <c r="O11" s="91">
        <f t="shared" si="4"/>
        <v>0</v>
      </c>
      <c r="P11" s="125">
        <v>1</v>
      </c>
      <c r="Q11" s="134"/>
      <c r="R11" s="91">
        <f t="shared" si="5"/>
        <v>-15.5556</v>
      </c>
      <c r="S11" s="89"/>
      <c r="T11" s="93"/>
      <c r="U11" s="101">
        <f t="shared" si="0"/>
        <v>-1.271599999999994</v>
      </c>
    </row>
    <row r="12" spans="1:21" ht="12.75">
      <c r="A12" s="2">
        <v>10</v>
      </c>
      <c r="B12" s="104" t="s">
        <v>730</v>
      </c>
      <c r="C12" s="81">
        <f>'2010年5月'!U12</f>
        <v>21.45890000000002</v>
      </c>
      <c r="D12" s="82">
        <v>1</v>
      </c>
      <c r="E12" s="83"/>
      <c r="F12" s="84">
        <f t="shared" si="1"/>
        <v>-18.75</v>
      </c>
      <c r="G12" s="82">
        <v>1</v>
      </c>
      <c r="H12" s="83">
        <v>100</v>
      </c>
      <c r="I12" s="84">
        <f t="shared" si="2"/>
        <v>-10.8</v>
      </c>
      <c r="J12" s="82">
        <v>1</v>
      </c>
      <c r="K12" s="83"/>
      <c r="L12" s="84">
        <f t="shared" si="3"/>
        <v>-35</v>
      </c>
      <c r="M12" s="82">
        <v>1</v>
      </c>
      <c r="N12" s="83"/>
      <c r="O12" s="84">
        <f t="shared" si="4"/>
        <v>-16.6667</v>
      </c>
      <c r="P12" s="127">
        <v>1</v>
      </c>
      <c r="Q12" s="136"/>
      <c r="R12" s="84">
        <f t="shared" si="5"/>
        <v>-15.5556</v>
      </c>
      <c r="S12" s="82"/>
      <c r="T12" s="87"/>
      <c r="U12" s="101">
        <f t="shared" si="0"/>
        <v>24.686600000000034</v>
      </c>
    </row>
    <row r="13" spans="1:21" ht="12.75">
      <c r="A13" s="2">
        <v>11</v>
      </c>
      <c r="B13" s="104" t="s">
        <v>731</v>
      </c>
      <c r="C13" s="81">
        <f>'2010年5月'!U13</f>
        <v>88.96159999999999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732</v>
      </c>
      <c r="C14" s="81">
        <f>'2010年5月'!U14</f>
        <v>62.487100000000005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-10.8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>
        <v>1</v>
      </c>
      <c r="Q14" s="136"/>
      <c r="R14" s="84">
        <f t="shared" si="5"/>
        <v>-15.5556</v>
      </c>
      <c r="S14" s="82"/>
      <c r="T14" s="87"/>
      <c r="U14" s="101">
        <f t="shared" si="0"/>
        <v>36.1315</v>
      </c>
    </row>
    <row r="15" spans="1:21" ht="12.75">
      <c r="A15" s="2">
        <v>13</v>
      </c>
      <c r="B15" s="105" t="s">
        <v>733</v>
      </c>
      <c r="C15" s="60">
        <f>'2010年5月'!U15</f>
        <v>149.66699999999994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-10.8</v>
      </c>
      <c r="J15" s="61">
        <v>1</v>
      </c>
      <c r="K15" s="62"/>
      <c r="L15" s="63">
        <f t="shared" si="3"/>
        <v>-35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103.86699999999993</v>
      </c>
    </row>
    <row r="16" spans="1:21" ht="12.75">
      <c r="A16" s="2">
        <v>14</v>
      </c>
      <c r="B16" s="105" t="s">
        <v>734</v>
      </c>
      <c r="C16" s="60">
        <f>'2010年5月'!U16</f>
        <v>79.4022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735</v>
      </c>
      <c r="C17" s="60">
        <f>'2010年5月'!U17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779</v>
      </c>
      <c r="C18" s="67">
        <f>'2010年5月'!U18</f>
        <v>7.593699999999993</v>
      </c>
      <c r="D18" s="68">
        <v>1</v>
      </c>
      <c r="E18" s="69"/>
      <c r="F18" s="70">
        <f t="shared" si="1"/>
        <v>-18.75</v>
      </c>
      <c r="G18" s="68">
        <v>1</v>
      </c>
      <c r="H18" s="69">
        <v>100</v>
      </c>
      <c r="I18" s="70">
        <f>-10.8*G18-10</f>
        <v>-20.8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-16.6667</v>
      </c>
      <c r="P18" s="122">
        <v>1</v>
      </c>
      <c r="Q18" s="131"/>
      <c r="R18" s="70">
        <f t="shared" si="5"/>
        <v>-15.5556</v>
      </c>
      <c r="S18" s="68"/>
      <c r="T18" s="72"/>
      <c r="U18" s="101">
        <f t="shared" si="0"/>
        <v>35.821400000000004</v>
      </c>
    </row>
    <row r="19" spans="1:21" ht="12.75">
      <c r="A19" s="2">
        <v>17</v>
      </c>
      <c r="B19" s="102" t="s">
        <v>736</v>
      </c>
      <c r="C19" s="67">
        <f>'2010年5月'!U19</f>
        <v>159.59689999999995</v>
      </c>
      <c r="D19" s="68"/>
      <c r="E19" s="69">
        <v>-30</v>
      </c>
      <c r="F19" s="70">
        <f t="shared" si="1"/>
        <v>0</v>
      </c>
      <c r="G19" s="68">
        <v>1</v>
      </c>
      <c r="H19" s="69"/>
      <c r="I19" s="70">
        <f t="shared" si="2"/>
        <v>-10.8</v>
      </c>
      <c r="J19" s="68"/>
      <c r="K19" s="69"/>
      <c r="L19" s="70">
        <f t="shared" si="3"/>
        <v>0</v>
      </c>
      <c r="M19" s="68">
        <v>1</v>
      </c>
      <c r="N19" s="69"/>
      <c r="O19" s="70">
        <f t="shared" si="4"/>
        <v>-16.6667</v>
      </c>
      <c r="P19" s="122">
        <v>1</v>
      </c>
      <c r="Q19" s="131"/>
      <c r="R19" s="70">
        <f t="shared" si="5"/>
        <v>-15.5556</v>
      </c>
      <c r="S19" s="73"/>
      <c r="T19" s="72"/>
      <c r="U19" s="101">
        <f t="shared" si="0"/>
        <v>86.57459999999995</v>
      </c>
    </row>
    <row r="20" spans="1:21" ht="12.75">
      <c r="A20" s="2">
        <v>18</v>
      </c>
      <c r="B20" s="102" t="s">
        <v>737</v>
      </c>
      <c r="C20" s="67">
        <f>'2010年5月'!U20</f>
        <v>38.9845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38.9845</v>
      </c>
    </row>
    <row r="21" spans="1:21" ht="12.75">
      <c r="A21" s="2">
        <v>19</v>
      </c>
      <c r="B21" s="103" t="s">
        <v>738</v>
      </c>
      <c r="C21" s="74">
        <f>'2010年5月'!U21</f>
        <v>46.3764</v>
      </c>
      <c r="D21" s="75"/>
      <c r="E21" s="76"/>
      <c r="F21" s="77">
        <f t="shared" si="1"/>
        <v>0</v>
      </c>
      <c r="G21" s="75">
        <v>1</v>
      </c>
      <c r="H21" s="76"/>
      <c r="I21" s="77">
        <f>-10.8*G21-10</f>
        <v>-20.8</v>
      </c>
      <c r="J21" s="75">
        <v>1</v>
      </c>
      <c r="K21" s="76"/>
      <c r="L21" s="77">
        <f t="shared" si="3"/>
        <v>-35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-9.423600000000004</v>
      </c>
    </row>
    <row r="22" spans="1:21" ht="12.75">
      <c r="A22" s="2">
        <v>20</v>
      </c>
      <c r="B22" s="103" t="s">
        <v>739</v>
      </c>
      <c r="C22" s="74">
        <f>'2010年5月'!U22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740</v>
      </c>
      <c r="C23" s="74">
        <f>'2010年5月'!U23</f>
        <v>-7.193799999999997</v>
      </c>
      <c r="D23" s="75"/>
      <c r="E23" s="76"/>
      <c r="F23" s="77">
        <f t="shared" si="1"/>
        <v>0</v>
      </c>
      <c r="G23" s="75">
        <v>1</v>
      </c>
      <c r="H23" s="76">
        <v>100</v>
      </c>
      <c r="I23" s="77">
        <f t="shared" si="2"/>
        <v>-10.8</v>
      </c>
      <c r="J23" s="75">
        <v>1</v>
      </c>
      <c r="K23" s="76"/>
      <c r="L23" s="77">
        <f t="shared" si="3"/>
        <v>-35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47.00620000000001</v>
      </c>
    </row>
    <row r="24" spans="1:21" ht="12.75">
      <c r="A24" s="2">
        <v>22</v>
      </c>
      <c r="B24" s="106" t="s">
        <v>741</v>
      </c>
      <c r="C24" s="88">
        <f>'2010年5月'!U24</f>
        <v>27.83469999999999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-10.8</v>
      </c>
      <c r="J24" s="89">
        <v>1</v>
      </c>
      <c r="K24" s="90"/>
      <c r="L24" s="91">
        <f t="shared" si="3"/>
        <v>-35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-17.96530000000001</v>
      </c>
    </row>
    <row r="25" spans="1:21" ht="12.75">
      <c r="A25" s="2">
        <v>23</v>
      </c>
      <c r="B25" s="106" t="s">
        <v>742</v>
      </c>
      <c r="C25" s="88">
        <f>'2010年5月'!U25</f>
        <v>34.21409999999999</v>
      </c>
      <c r="D25" s="89">
        <v>1</v>
      </c>
      <c r="E25" s="90"/>
      <c r="F25" s="91">
        <f t="shared" si="1"/>
        <v>-18.75</v>
      </c>
      <c r="G25" s="89">
        <v>1</v>
      </c>
      <c r="H25" s="90"/>
      <c r="I25" s="91">
        <f t="shared" si="2"/>
        <v>-10.8</v>
      </c>
      <c r="J25" s="89">
        <v>1</v>
      </c>
      <c r="K25" s="90"/>
      <c r="L25" s="91">
        <f t="shared" si="3"/>
        <v>-35</v>
      </c>
      <c r="M25" s="89">
        <v>1</v>
      </c>
      <c r="N25" s="90">
        <v>100</v>
      </c>
      <c r="O25" s="91">
        <f t="shared" si="4"/>
        <v>-16.6667</v>
      </c>
      <c r="P25" s="125">
        <v>1</v>
      </c>
      <c r="Q25" s="134"/>
      <c r="R25" s="91">
        <f t="shared" si="5"/>
        <v>-15.5556</v>
      </c>
      <c r="S25" s="89"/>
      <c r="T25" s="93"/>
      <c r="U25" s="101">
        <f t="shared" si="0"/>
        <v>37.44179999999999</v>
      </c>
    </row>
    <row r="26" spans="1:21" ht="12.75">
      <c r="A26" s="2">
        <v>24</v>
      </c>
      <c r="B26" s="106" t="s">
        <v>743</v>
      </c>
      <c r="C26" s="88">
        <f>'2010年5月'!U26</f>
        <v>7.326500000000017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-10.8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-16.6667</v>
      </c>
      <c r="P26" s="125"/>
      <c r="Q26" s="134"/>
      <c r="R26" s="91">
        <f t="shared" si="5"/>
        <v>0</v>
      </c>
      <c r="S26" s="94"/>
      <c r="T26" s="93"/>
      <c r="U26" s="101">
        <f t="shared" si="0"/>
        <v>79.8598</v>
      </c>
    </row>
    <row r="27" spans="1:21" ht="12.75">
      <c r="A27" s="2">
        <v>25</v>
      </c>
      <c r="B27" s="104" t="s">
        <v>744</v>
      </c>
      <c r="C27" s="81">
        <f>'2010年5月'!U27</f>
        <v>36.521699999999996</v>
      </c>
      <c r="D27" s="82"/>
      <c r="E27" s="98"/>
      <c r="F27" s="84">
        <f t="shared" si="1"/>
        <v>0</v>
      </c>
      <c r="G27" s="82">
        <v>1</v>
      </c>
      <c r="H27" s="98"/>
      <c r="I27" s="84">
        <f t="shared" si="2"/>
        <v>-10.8</v>
      </c>
      <c r="J27" s="82">
        <v>1</v>
      </c>
      <c r="K27" s="98"/>
      <c r="L27" s="84">
        <f t="shared" si="3"/>
        <v>-35</v>
      </c>
      <c r="M27" s="82">
        <v>1</v>
      </c>
      <c r="N27" s="98">
        <v>100</v>
      </c>
      <c r="O27" s="84">
        <f t="shared" si="4"/>
        <v>-16.6667</v>
      </c>
      <c r="P27" s="127">
        <v>1</v>
      </c>
      <c r="Q27" s="136"/>
      <c r="R27" s="84">
        <f t="shared" si="5"/>
        <v>-15.5556</v>
      </c>
      <c r="S27" s="82"/>
      <c r="T27" s="87"/>
      <c r="U27" s="101">
        <f t="shared" si="0"/>
        <v>58.49940000000001</v>
      </c>
    </row>
    <row r="28" spans="1:21" ht="12.75">
      <c r="A28" s="2">
        <v>26</v>
      </c>
      <c r="B28" s="104" t="s">
        <v>745</v>
      </c>
      <c r="C28" s="81">
        <f>'2010年5月'!U28</f>
        <v>-9.122500000000004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>
        <v>2</v>
      </c>
      <c r="Q28" s="138"/>
      <c r="R28" s="84">
        <f t="shared" si="5"/>
        <v>-31.1112</v>
      </c>
      <c r="S28" s="86"/>
      <c r="T28" s="87"/>
      <c r="U28" s="101">
        <f t="shared" si="0"/>
        <v>-40.233700000000006</v>
      </c>
    </row>
    <row r="29" spans="1:21" ht="12.75">
      <c r="A29" s="2">
        <v>27</v>
      </c>
      <c r="B29" s="104" t="s">
        <v>746</v>
      </c>
      <c r="C29" s="81">
        <f>'2010年5月'!U29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747</v>
      </c>
      <c r="C30" s="60">
        <f>'2010年5月'!U30</f>
        <v>29.2346</v>
      </c>
      <c r="D30" s="66">
        <v>1</v>
      </c>
      <c r="E30" s="99"/>
      <c r="F30" s="63">
        <f t="shared" si="1"/>
        <v>-18.75</v>
      </c>
      <c r="G30" s="66">
        <v>1</v>
      </c>
      <c r="H30" s="99"/>
      <c r="I30" s="63">
        <f t="shared" si="2"/>
        <v>-10.8</v>
      </c>
      <c r="J30" s="66">
        <v>1</v>
      </c>
      <c r="K30" s="99"/>
      <c r="L30" s="63">
        <f t="shared" si="3"/>
        <v>-35</v>
      </c>
      <c r="M30" s="66">
        <v>1</v>
      </c>
      <c r="N30" s="99"/>
      <c r="O30" s="63">
        <f t="shared" si="4"/>
        <v>-16.6667</v>
      </c>
      <c r="P30" s="130"/>
      <c r="Q30" s="139"/>
      <c r="R30" s="63">
        <f t="shared" si="5"/>
        <v>0</v>
      </c>
      <c r="S30" s="66"/>
      <c r="T30" s="65"/>
      <c r="U30" s="101">
        <f t="shared" si="0"/>
        <v>-51.982099999999996</v>
      </c>
      <c r="V30" s="37"/>
    </row>
    <row r="31" spans="1:21" ht="12.75">
      <c r="A31" s="2">
        <v>29</v>
      </c>
      <c r="B31" s="105" t="s">
        <v>748</v>
      </c>
      <c r="C31" s="60">
        <f>'2010年5月'!U31</f>
        <v>6.138400000000013</v>
      </c>
      <c r="D31" s="61"/>
      <c r="E31" s="99"/>
      <c r="F31" s="63">
        <f t="shared" si="1"/>
        <v>0</v>
      </c>
      <c r="G31" s="61">
        <v>1</v>
      </c>
      <c r="H31" s="99"/>
      <c r="I31" s="63">
        <f t="shared" si="2"/>
        <v>-10.8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-4.6615999999999875</v>
      </c>
    </row>
    <row r="32" spans="1:21" ht="12.75">
      <c r="A32" s="2">
        <v>30</v>
      </c>
      <c r="B32" s="105" t="s">
        <v>749</v>
      </c>
      <c r="C32" s="60">
        <f>'2010年5月'!U32</f>
        <v>41.62559999999999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41.62559999999999</v>
      </c>
    </row>
    <row r="33" spans="1:21" ht="12.75">
      <c r="A33" s="2">
        <v>31</v>
      </c>
      <c r="B33" s="102" t="s">
        <v>750</v>
      </c>
      <c r="C33" s="67">
        <f>'2010年5月'!U33</f>
        <v>-2.7917000000000005</v>
      </c>
      <c r="D33" s="68">
        <v>1</v>
      </c>
      <c r="E33" s="69">
        <v>100</v>
      </c>
      <c r="F33" s="70">
        <f t="shared" si="1"/>
        <v>-18.75</v>
      </c>
      <c r="G33" s="68">
        <v>1</v>
      </c>
      <c r="H33" s="69"/>
      <c r="I33" s="70">
        <f t="shared" si="2"/>
        <v>-10.8</v>
      </c>
      <c r="J33" s="68">
        <v>1</v>
      </c>
      <c r="K33" s="69"/>
      <c r="L33" s="70">
        <f t="shared" si="3"/>
        <v>-35</v>
      </c>
      <c r="M33" s="68">
        <v>1</v>
      </c>
      <c r="N33" s="69"/>
      <c r="O33" s="70">
        <f t="shared" si="4"/>
        <v>-16.6667</v>
      </c>
      <c r="P33" s="122">
        <v>1</v>
      </c>
      <c r="Q33" s="131"/>
      <c r="R33" s="70">
        <f t="shared" si="5"/>
        <v>-15.5556</v>
      </c>
      <c r="S33" s="68"/>
      <c r="T33" s="72"/>
      <c r="U33" s="101">
        <f t="shared" si="0"/>
        <v>0.43599999999999817</v>
      </c>
    </row>
    <row r="34" spans="1:21" ht="12.75">
      <c r="A34" s="2">
        <v>32</v>
      </c>
      <c r="B34" s="102" t="s">
        <v>751</v>
      </c>
      <c r="C34" s="67">
        <f>'2010年5月'!U34</f>
        <v>164.49790000000002</v>
      </c>
      <c r="D34" s="68">
        <v>1</v>
      </c>
      <c r="E34" s="69"/>
      <c r="F34" s="70">
        <f t="shared" si="1"/>
        <v>-18.75</v>
      </c>
      <c r="G34" s="120">
        <v>1</v>
      </c>
      <c r="H34" s="69"/>
      <c r="I34" s="70">
        <f t="shared" si="2"/>
        <v>-10.8</v>
      </c>
      <c r="J34" s="120">
        <v>1</v>
      </c>
      <c r="K34" s="69"/>
      <c r="L34" s="70">
        <f t="shared" si="3"/>
        <v>-35</v>
      </c>
      <c r="M34" s="68">
        <v>1</v>
      </c>
      <c r="N34" s="69"/>
      <c r="O34" s="70">
        <f t="shared" si="4"/>
        <v>-16.6667</v>
      </c>
      <c r="P34" s="122">
        <v>1</v>
      </c>
      <c r="Q34" s="131"/>
      <c r="R34" s="70">
        <f t="shared" si="5"/>
        <v>-15.5556</v>
      </c>
      <c r="S34" s="73"/>
      <c r="T34" s="72"/>
      <c r="U34" s="101">
        <f t="shared" si="0"/>
        <v>67.72560000000001</v>
      </c>
    </row>
    <row r="35" spans="1:21" ht="12.75">
      <c r="A35" s="2">
        <v>33</v>
      </c>
      <c r="B35" s="102" t="s">
        <v>752</v>
      </c>
      <c r="C35" s="67">
        <f>'2010年5月'!U35</f>
        <v>19.754300000000008</v>
      </c>
      <c r="D35" s="68">
        <v>1</v>
      </c>
      <c r="E35" s="69"/>
      <c r="F35" s="70">
        <f t="shared" si="1"/>
        <v>-18.75</v>
      </c>
      <c r="G35" s="68">
        <v>1</v>
      </c>
      <c r="H35" s="69">
        <v>100</v>
      </c>
      <c r="I35" s="70">
        <f t="shared" si="2"/>
        <v>-10.8</v>
      </c>
      <c r="J35" s="68">
        <v>1</v>
      </c>
      <c r="K35" s="69"/>
      <c r="L35" s="70">
        <f t="shared" si="3"/>
        <v>-35</v>
      </c>
      <c r="M35" s="68">
        <v>1</v>
      </c>
      <c r="N35" s="69"/>
      <c r="O35" s="70">
        <f t="shared" si="4"/>
        <v>-16.6667</v>
      </c>
      <c r="P35" s="122">
        <v>1</v>
      </c>
      <c r="Q35" s="131"/>
      <c r="R35" s="70">
        <f t="shared" si="5"/>
        <v>-15.5556</v>
      </c>
      <c r="S35" s="68"/>
      <c r="T35" s="72"/>
      <c r="U35" s="101">
        <f aca="true" t="shared" si="6" ref="U35:U53">C35+E35+F35+H35+I35+K35+L35+N35+O35+T35+Q35+R35</f>
        <v>22.982000000000006</v>
      </c>
    </row>
    <row r="36" spans="1:21" ht="12.75">
      <c r="A36" s="2">
        <v>34</v>
      </c>
      <c r="B36" s="103" t="s">
        <v>753</v>
      </c>
      <c r="C36" s="74">
        <f>'2010年5月'!U36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0.9809000000000001</v>
      </c>
    </row>
    <row r="37" spans="1:22" ht="12.75">
      <c r="A37" s="2">
        <v>35</v>
      </c>
      <c r="B37" s="103" t="s">
        <v>754</v>
      </c>
      <c r="C37" s="74">
        <f>'2010年5月'!U37</f>
        <v>67.49399999999997</v>
      </c>
      <c r="D37" s="75">
        <v>1</v>
      </c>
      <c r="E37" s="76"/>
      <c r="F37" s="77">
        <f t="shared" si="1"/>
        <v>-18.75</v>
      </c>
      <c r="G37" s="75">
        <v>1</v>
      </c>
      <c r="H37" s="76"/>
      <c r="I37" s="77">
        <f t="shared" si="2"/>
        <v>-10.8</v>
      </c>
      <c r="J37" s="75">
        <v>1</v>
      </c>
      <c r="K37" s="76"/>
      <c r="L37" s="77">
        <f t="shared" si="3"/>
        <v>-35</v>
      </c>
      <c r="M37" s="75">
        <v>1</v>
      </c>
      <c r="N37" s="76"/>
      <c r="O37" s="77">
        <f t="shared" si="4"/>
        <v>-16.6667</v>
      </c>
      <c r="P37" s="124">
        <v>1</v>
      </c>
      <c r="Q37" s="133"/>
      <c r="R37" s="77">
        <f t="shared" si="5"/>
        <v>-15.5556</v>
      </c>
      <c r="S37" s="75"/>
      <c r="T37" s="79"/>
      <c r="U37" s="101">
        <f t="shared" si="6"/>
        <v>-29.278300000000023</v>
      </c>
      <c r="V37" s="37"/>
    </row>
    <row r="38" spans="1:21" ht="12.75">
      <c r="A38" s="2">
        <v>36</v>
      </c>
      <c r="B38" s="103" t="s">
        <v>755</v>
      </c>
      <c r="C38" s="74">
        <f>'2010年5月'!U38</f>
        <v>8.47360000000001</v>
      </c>
      <c r="D38" s="75">
        <v>1</v>
      </c>
      <c r="E38" s="76"/>
      <c r="F38" s="77">
        <f t="shared" si="1"/>
        <v>-18.75</v>
      </c>
      <c r="G38" s="75">
        <v>1</v>
      </c>
      <c r="H38" s="76">
        <v>100</v>
      </c>
      <c r="I38" s="77">
        <f t="shared" si="2"/>
        <v>-10.8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-16.6667</v>
      </c>
      <c r="P38" s="124"/>
      <c r="Q38" s="133"/>
      <c r="R38" s="77">
        <f t="shared" si="5"/>
        <v>0</v>
      </c>
      <c r="S38" s="80"/>
      <c r="T38" s="79"/>
      <c r="U38" s="101">
        <f t="shared" si="6"/>
        <v>62.25690000000001</v>
      </c>
    </row>
    <row r="39" spans="1:21" ht="12.75">
      <c r="A39" s="2">
        <v>37</v>
      </c>
      <c r="B39" s="106" t="s">
        <v>756</v>
      </c>
      <c r="C39" s="88">
        <f>'2010年5月'!U39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0</v>
      </c>
    </row>
    <row r="40" spans="1:21" ht="12.75">
      <c r="A40" s="2">
        <v>38</v>
      </c>
      <c r="B40" s="106" t="s">
        <v>757</v>
      </c>
      <c r="C40" s="88">
        <f>'2010年5月'!U40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37.480699999999985</v>
      </c>
    </row>
    <row r="41" spans="1:21" ht="12.75">
      <c r="A41" s="2">
        <v>39</v>
      </c>
      <c r="B41" s="106" t="s">
        <v>758</v>
      </c>
      <c r="C41" s="88">
        <f>'2010年5月'!U41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</v>
      </c>
    </row>
    <row r="42" spans="1:21" ht="12.75">
      <c r="A42" s="2">
        <v>40</v>
      </c>
      <c r="B42" s="104" t="s">
        <v>759</v>
      </c>
      <c r="C42" s="81">
        <f>'2010年5月'!U42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0</v>
      </c>
    </row>
    <row r="43" spans="1:21" ht="12.75">
      <c r="A43" s="2">
        <v>41</v>
      </c>
      <c r="B43" s="104" t="s">
        <v>760</v>
      </c>
      <c r="C43" s="81">
        <f>'2010年5月'!U43</f>
        <v>-3.795600000000011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>
        <v>1</v>
      </c>
      <c r="Q43" s="138"/>
      <c r="R43" s="84">
        <f>-15.5556*P43-10</f>
        <v>-25.5556</v>
      </c>
      <c r="S43" s="86"/>
      <c r="T43" s="87"/>
      <c r="U43" s="101">
        <f t="shared" si="6"/>
        <v>-29.35120000000001</v>
      </c>
    </row>
    <row r="44" spans="1:21" ht="12.75">
      <c r="A44" s="2">
        <v>42</v>
      </c>
      <c r="B44" s="104" t="s">
        <v>761</v>
      </c>
      <c r="C44" s="81">
        <f>'2010年5月'!U44</f>
        <v>29.714999999999993</v>
      </c>
      <c r="D44" s="86">
        <v>1</v>
      </c>
      <c r="E44" s="98"/>
      <c r="F44" s="84">
        <f t="shared" si="1"/>
        <v>-18.75</v>
      </c>
      <c r="G44" s="86">
        <v>1</v>
      </c>
      <c r="H44" s="98">
        <v>100</v>
      </c>
      <c r="I44" s="84">
        <f t="shared" si="2"/>
        <v>-10.8</v>
      </c>
      <c r="J44" s="86">
        <v>1</v>
      </c>
      <c r="K44" s="98"/>
      <c r="L44" s="84">
        <f t="shared" si="3"/>
        <v>-35</v>
      </c>
      <c r="M44" s="86">
        <v>1</v>
      </c>
      <c r="N44" s="98"/>
      <c r="O44" s="84">
        <f t="shared" si="4"/>
        <v>-16.6667</v>
      </c>
      <c r="P44" s="129">
        <v>1</v>
      </c>
      <c r="Q44" s="138"/>
      <c r="R44" s="84">
        <f t="shared" si="5"/>
        <v>-15.5556</v>
      </c>
      <c r="S44" s="86"/>
      <c r="T44" s="87"/>
      <c r="U44" s="101">
        <f t="shared" si="6"/>
        <v>32.942699999999995</v>
      </c>
    </row>
    <row r="45" spans="1:21" ht="12.75">
      <c r="A45" s="2">
        <v>43</v>
      </c>
      <c r="B45" s="105" t="s">
        <v>762</v>
      </c>
      <c r="C45" s="60">
        <f>'2010年5月'!U45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'2010年5月'!U46</f>
        <v>40.1293</v>
      </c>
      <c r="D46" s="61">
        <v>1</v>
      </c>
      <c r="E46" s="99"/>
      <c r="F46" s="63">
        <f t="shared" si="1"/>
        <v>-18.75</v>
      </c>
      <c r="G46" s="61">
        <v>1</v>
      </c>
      <c r="H46" s="99"/>
      <c r="I46" s="63">
        <f t="shared" si="2"/>
        <v>-10.8</v>
      </c>
      <c r="J46" s="61"/>
      <c r="K46" s="99"/>
      <c r="L46" s="63">
        <f t="shared" si="3"/>
        <v>0</v>
      </c>
      <c r="M46" s="61">
        <v>1</v>
      </c>
      <c r="N46" s="99">
        <v>100</v>
      </c>
      <c r="O46" s="63">
        <f t="shared" si="4"/>
        <v>-16.6667</v>
      </c>
      <c r="P46" s="128"/>
      <c r="Q46" s="137"/>
      <c r="R46" s="63">
        <f t="shared" si="5"/>
        <v>0</v>
      </c>
      <c r="S46" s="61"/>
      <c r="T46" s="65"/>
      <c r="U46" s="101">
        <f t="shared" si="6"/>
        <v>93.9126</v>
      </c>
    </row>
    <row r="47" spans="1:21" ht="12.75">
      <c r="A47" s="2">
        <v>45</v>
      </c>
      <c r="B47" s="105" t="s">
        <v>763</v>
      </c>
      <c r="C47" s="60">
        <f>'2010年5月'!U47</f>
        <v>145.11979999999997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-10.8</v>
      </c>
      <c r="J47" s="66">
        <v>1</v>
      </c>
      <c r="K47" s="99"/>
      <c r="L47" s="63">
        <f t="shared" si="3"/>
        <v>-35</v>
      </c>
      <c r="M47" s="66">
        <v>1</v>
      </c>
      <c r="N47" s="99"/>
      <c r="O47" s="63">
        <f t="shared" si="4"/>
        <v>-16.6667</v>
      </c>
      <c r="P47" s="130">
        <v>1</v>
      </c>
      <c r="Q47" s="139"/>
      <c r="R47" s="63">
        <f t="shared" si="5"/>
        <v>-15.5556</v>
      </c>
      <c r="S47" s="66"/>
      <c r="T47" s="65"/>
      <c r="U47" s="101">
        <f t="shared" si="6"/>
        <v>67.09749999999997</v>
      </c>
    </row>
    <row r="48" spans="1:21" ht="12.75">
      <c r="A48" s="2">
        <v>46</v>
      </c>
      <c r="B48" s="102" t="s">
        <v>764</v>
      </c>
      <c r="C48" s="67">
        <f>'2010年5月'!U48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1.8979</v>
      </c>
    </row>
    <row r="49" spans="1:21" ht="12.75">
      <c r="A49" s="2">
        <v>47</v>
      </c>
      <c r="B49" s="102" t="s">
        <v>765</v>
      </c>
      <c r="C49" s="67">
        <f>'2010年5月'!U49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30.037199999999995</v>
      </c>
    </row>
    <row r="50" spans="1:21" ht="12.75">
      <c r="A50" s="2">
        <v>48</v>
      </c>
      <c r="B50" s="102" t="s">
        <v>766</v>
      </c>
      <c r="C50" s="67">
        <f>'2010年5月'!U50</f>
        <v>51.4987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51.4987</v>
      </c>
    </row>
    <row r="51" spans="1:21" ht="12.75">
      <c r="A51" s="2">
        <v>49</v>
      </c>
      <c r="B51" s="103" t="s">
        <v>767</v>
      </c>
      <c r="C51" s="74">
        <f>'2010年5月'!U51</f>
        <v>50.554100000000005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50.554100000000005</v>
      </c>
    </row>
    <row r="52" spans="1:21" ht="12.75">
      <c r="A52" s="2">
        <v>50</v>
      </c>
      <c r="B52" s="103" t="s">
        <v>768</v>
      </c>
      <c r="C52" s="74">
        <f>'2010年5月'!U52</f>
        <v>66.9405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66.9405</v>
      </c>
    </row>
    <row r="53" spans="1:21" ht="12.75">
      <c r="A53" s="2">
        <v>51</v>
      </c>
      <c r="B53" s="116">
        <v>2007</v>
      </c>
      <c r="C53" s="74">
        <f>'2010年5月'!U53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/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16</v>
      </c>
      <c r="F55" s="1">
        <f>E66/D55</f>
        <v>18.75</v>
      </c>
      <c r="G55" s="1">
        <f>SUM(G3:G53)</f>
        <v>25</v>
      </c>
      <c r="I55" s="1">
        <f>H66/G55</f>
        <v>10.8</v>
      </c>
      <c r="J55" s="1">
        <f>SUM(J3:J53)</f>
        <v>18</v>
      </c>
      <c r="L55" s="1">
        <f>K66/J55</f>
        <v>35</v>
      </c>
      <c r="M55" s="1">
        <f>SUM(M3:M53)</f>
        <v>18</v>
      </c>
      <c r="O55" s="1">
        <f>N66/M55</f>
        <v>16.666666666666668</v>
      </c>
      <c r="P55" s="1">
        <f>SUM(P3:P53)</f>
        <v>18</v>
      </c>
      <c r="R55" s="1">
        <f>Q66/P55</f>
        <v>15.555555555555555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769</v>
      </c>
      <c r="F56" s="48" t="s">
        <v>770</v>
      </c>
      <c r="G56" s="47" t="s">
        <v>769</v>
      </c>
      <c r="I56" s="48" t="s">
        <v>770</v>
      </c>
      <c r="J56" s="47" t="s">
        <v>769</v>
      </c>
      <c r="L56" s="48" t="s">
        <v>770</v>
      </c>
      <c r="M56" s="47" t="s">
        <v>769</v>
      </c>
      <c r="O56" s="48" t="s">
        <v>770</v>
      </c>
      <c r="P56" s="47" t="s">
        <v>769</v>
      </c>
      <c r="R56" s="48" t="s">
        <v>770</v>
      </c>
    </row>
    <row r="57" spans="5:21" ht="12.75">
      <c r="E57" s="37" t="s">
        <v>771</v>
      </c>
      <c r="F57" s="1">
        <f>SUM(F3:F53)</f>
        <v>-300</v>
      </c>
      <c r="H57" s="37" t="s">
        <v>771</v>
      </c>
      <c r="I57" s="1">
        <f>SUM(I3:I53)</f>
        <v>-300.00000000000017</v>
      </c>
      <c r="K57" s="37" t="s">
        <v>771</v>
      </c>
      <c r="L57" s="1">
        <f>SUM(L3:L53)</f>
        <v>-630</v>
      </c>
      <c r="N57" s="37" t="s">
        <v>771</v>
      </c>
      <c r="O57" s="1">
        <f>SUM(O3:O53)</f>
        <v>-300.0005999999999</v>
      </c>
      <c r="Q57" s="37" t="s">
        <v>771</v>
      </c>
      <c r="R57" s="1">
        <f>SUM(R3:R53)</f>
        <v>-300.0008</v>
      </c>
      <c r="U57" s="24"/>
    </row>
    <row r="58" spans="2:21" ht="12.75">
      <c r="B58" s="41" t="s">
        <v>772</v>
      </c>
      <c r="C58" s="36">
        <f>SUM(C3:C53)</f>
        <v>2050.0034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1600.002</v>
      </c>
      <c r="W59" s="121">
        <f>U59</f>
        <v>1600.002</v>
      </c>
    </row>
    <row r="60" spans="4:20" ht="12.75" customHeight="1">
      <c r="D60" s="157" t="s">
        <v>780</v>
      </c>
      <c r="E60" s="164"/>
      <c r="F60" s="165"/>
      <c r="G60" s="157" t="s">
        <v>781</v>
      </c>
      <c r="H60" s="164"/>
      <c r="I60" s="165"/>
      <c r="J60" s="157" t="s">
        <v>785</v>
      </c>
      <c r="K60" s="164"/>
      <c r="L60" s="165"/>
      <c r="M60" s="157" t="s">
        <v>786</v>
      </c>
      <c r="N60" s="164"/>
      <c r="O60" s="165"/>
      <c r="P60" s="157" t="s">
        <v>789</v>
      </c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773</v>
      </c>
      <c r="E66" s="50">
        <f>E68-E84-E93</f>
        <v>300</v>
      </c>
      <c r="F66" s="51"/>
      <c r="G66" s="52" t="s">
        <v>773</v>
      </c>
      <c r="H66" s="50">
        <f>H68-H84-H93</f>
        <v>270</v>
      </c>
      <c r="I66" s="51"/>
      <c r="J66" s="52" t="s">
        <v>773</v>
      </c>
      <c r="K66" s="50">
        <f>K68-K84-K93</f>
        <v>630</v>
      </c>
      <c r="L66" s="51"/>
      <c r="M66" s="52" t="s">
        <v>773</v>
      </c>
      <c r="N66" s="50">
        <f>N68-N84-N93</f>
        <v>300</v>
      </c>
      <c r="O66" s="51"/>
      <c r="P66" s="52" t="s">
        <v>773</v>
      </c>
      <c r="Q66" s="50">
        <f>Q68-Q84-Q93</f>
        <v>280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774</v>
      </c>
      <c r="E68" s="54">
        <v>300</v>
      </c>
      <c r="F68" s="55"/>
      <c r="G68" s="110" t="s">
        <v>774</v>
      </c>
      <c r="H68" s="54">
        <v>300</v>
      </c>
      <c r="I68" s="55"/>
      <c r="J68" s="110" t="s">
        <v>774</v>
      </c>
      <c r="K68" s="54">
        <v>630</v>
      </c>
      <c r="L68" s="55"/>
      <c r="M68" s="110" t="s">
        <v>774</v>
      </c>
      <c r="N68" s="54">
        <v>300</v>
      </c>
      <c r="O68" s="55"/>
      <c r="P68" s="110" t="s">
        <v>774</v>
      </c>
      <c r="Q68" s="54">
        <v>300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/>
      <c r="K77" s="146"/>
      <c r="L77" s="146"/>
      <c r="M77" s="146" t="s">
        <v>788</v>
      </c>
      <c r="N77" s="146"/>
      <c r="O77" s="146"/>
      <c r="P77" s="146"/>
      <c r="Q77" s="146"/>
      <c r="R77" s="146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4:17" ht="12.75">
      <c r="D80" s="155" t="s">
        <v>775</v>
      </c>
      <c r="E80" s="156"/>
      <c r="G80" s="155" t="s">
        <v>775</v>
      </c>
      <c r="H80" s="156"/>
      <c r="J80" s="155"/>
      <c r="K80" s="156"/>
      <c r="M80" s="155" t="s">
        <v>775</v>
      </c>
      <c r="N80" s="156"/>
      <c r="P80" s="155" t="s">
        <v>775</v>
      </c>
      <c r="Q80" s="156"/>
    </row>
    <row r="81" spans="4:17" ht="12.75" customHeight="1">
      <c r="D81" s="37"/>
      <c r="G81" s="37" t="s">
        <v>782</v>
      </c>
      <c r="H81" s="1">
        <v>10</v>
      </c>
      <c r="J81" s="37"/>
      <c r="M81" s="37"/>
      <c r="P81" s="37" t="s">
        <v>790</v>
      </c>
      <c r="Q81" s="1">
        <v>10</v>
      </c>
    </row>
    <row r="82" spans="4:17" ht="12.75" customHeight="1">
      <c r="D82" s="107"/>
      <c r="G82" s="107" t="s">
        <v>783</v>
      </c>
      <c r="H82" s="1">
        <v>10</v>
      </c>
      <c r="J82" s="107"/>
      <c r="M82" s="107"/>
      <c r="P82" s="37" t="s">
        <v>613</v>
      </c>
      <c r="Q82" s="1">
        <v>10</v>
      </c>
    </row>
    <row r="83" spans="4:16" ht="12.75">
      <c r="D83" s="37"/>
      <c r="G83" s="37" t="s">
        <v>784</v>
      </c>
      <c r="H83" s="1">
        <v>10</v>
      </c>
      <c r="J83" s="37"/>
      <c r="M83" s="37"/>
      <c r="P83" s="37"/>
    </row>
    <row r="84" spans="5:17" ht="12.75">
      <c r="E84" s="37"/>
      <c r="H84" s="37">
        <f>SUM(H81:H83)</f>
        <v>30</v>
      </c>
      <c r="K84" s="37"/>
      <c r="N84" s="37"/>
      <c r="Q84" s="37">
        <f>SUM(Q81:Q83)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776</v>
      </c>
      <c r="E87" s="156"/>
      <c r="G87" s="155" t="s">
        <v>776</v>
      </c>
      <c r="H87" s="156"/>
      <c r="J87" s="155"/>
      <c r="K87" s="156"/>
      <c r="M87" s="155" t="s">
        <v>776</v>
      </c>
      <c r="N87" s="156"/>
      <c r="P87" s="155" t="s">
        <v>776</v>
      </c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41"/>
      <c r="G89" s="141"/>
      <c r="J89" s="141"/>
      <c r="M89" s="141" t="s">
        <v>787</v>
      </c>
      <c r="P89" s="141"/>
    </row>
    <row r="95" spans="4:18" ht="12.75" customHeight="1">
      <c r="D95" s="158" t="s">
        <v>777</v>
      </c>
      <c r="E95" s="158"/>
      <c r="F95" s="158"/>
      <c r="G95" s="158" t="s">
        <v>777</v>
      </c>
      <c r="H95" s="158"/>
      <c r="I95" s="158"/>
      <c r="J95" s="158"/>
      <c r="K95" s="158"/>
      <c r="L95" s="158"/>
      <c r="M95" s="158" t="s">
        <v>777</v>
      </c>
      <c r="N95" s="158"/>
      <c r="O95" s="158"/>
      <c r="P95" s="158" t="s">
        <v>777</v>
      </c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778</v>
      </c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773</v>
      </c>
      <c r="E102" s="156"/>
      <c r="F102" s="156"/>
      <c r="G102" s="159" t="s">
        <v>773</v>
      </c>
      <c r="H102" s="156"/>
      <c r="I102" s="156"/>
      <c r="J102" s="159"/>
      <c r="K102" s="156"/>
      <c r="L102" s="156"/>
      <c r="M102" s="159" t="s">
        <v>773</v>
      </c>
      <c r="N102" s="156"/>
      <c r="O102" s="156"/>
      <c r="P102" s="159" t="s">
        <v>773</v>
      </c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N36" sqref="N36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40370</v>
      </c>
      <c r="E1" s="161"/>
      <c r="F1" s="162"/>
      <c r="G1" s="18"/>
      <c r="H1" s="32">
        <v>40377</v>
      </c>
      <c r="I1" s="19"/>
      <c r="J1" s="44"/>
      <c r="K1" s="32">
        <v>40384</v>
      </c>
      <c r="L1" s="45"/>
      <c r="M1" s="18"/>
      <c r="N1" s="32">
        <v>40391</v>
      </c>
      <c r="O1" s="19"/>
      <c r="P1" s="18"/>
      <c r="Q1" s="32">
        <v>40398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'2010年6月'!U3</f>
        <v>97.36329999999998</v>
      </c>
      <c r="D3" s="68">
        <v>1</v>
      </c>
      <c r="E3" s="69"/>
      <c r="F3" s="70">
        <f>-11.6*D3</f>
        <v>-11.6</v>
      </c>
      <c r="G3" s="68">
        <v>1</v>
      </c>
      <c r="H3" s="69"/>
      <c r="I3" s="70">
        <f>-14.2857*G3</f>
        <v>-14.2857</v>
      </c>
      <c r="J3" s="68">
        <v>1</v>
      </c>
      <c r="K3" s="69"/>
      <c r="L3" s="70">
        <f>-12.7273*J3</f>
        <v>-12.7273</v>
      </c>
      <c r="M3" s="68"/>
      <c r="N3" s="69"/>
      <c r="O3" s="70"/>
      <c r="P3" s="122"/>
      <c r="Q3" s="131"/>
      <c r="R3" s="70"/>
      <c r="S3" s="68"/>
      <c r="T3" s="72"/>
      <c r="U3" s="101">
        <f aca="true" t="shared" si="0" ref="U3:U34">C3+E3+F3+H3+I3+K3+L3+N3+O3+T3+Q3+R3</f>
        <v>58.75029999999998</v>
      </c>
    </row>
    <row r="4" spans="1:21" ht="12.75">
      <c r="A4" s="2">
        <v>2</v>
      </c>
      <c r="B4" s="100" t="s">
        <v>3</v>
      </c>
      <c r="C4" s="67">
        <f>'2010年6月'!U4</f>
        <v>63.68640000000001</v>
      </c>
      <c r="D4" s="68">
        <v>1</v>
      </c>
      <c r="E4" s="69"/>
      <c r="F4" s="70">
        <f aca="true" t="shared" si="1" ref="F4:F53">-11.6*D4</f>
        <v>-11.6</v>
      </c>
      <c r="G4" s="68">
        <v>1</v>
      </c>
      <c r="H4" s="69"/>
      <c r="I4" s="70">
        <f aca="true" t="shared" si="2" ref="I4:I53">-14.2857*G4</f>
        <v>-14.2857</v>
      </c>
      <c r="J4" s="68">
        <v>1</v>
      </c>
      <c r="K4" s="69"/>
      <c r="L4" s="70">
        <f aca="true" t="shared" si="3" ref="L4:L53">-12.7273*J4</f>
        <v>-12.7273</v>
      </c>
      <c r="M4" s="68"/>
      <c r="N4" s="69"/>
      <c r="O4" s="70"/>
      <c r="P4" s="122"/>
      <c r="Q4" s="131"/>
      <c r="R4" s="70"/>
      <c r="S4" s="73"/>
      <c r="T4" s="72"/>
      <c r="U4" s="101">
        <f t="shared" si="0"/>
        <v>25.073400000000014</v>
      </c>
    </row>
    <row r="5" spans="1:21" ht="12.75">
      <c r="A5" s="2">
        <v>3</v>
      </c>
      <c r="B5" s="102" t="s">
        <v>13</v>
      </c>
      <c r="C5" s="67">
        <f>'2010年6月'!U5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/>
      <c r="P5" s="122"/>
      <c r="Q5" s="131"/>
      <c r="R5" s="70"/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20</v>
      </c>
      <c r="C6" s="74">
        <f>'2010年6月'!U6</f>
        <v>55.5866</v>
      </c>
      <c r="D6" s="80">
        <v>1</v>
      </c>
      <c r="E6" s="76"/>
      <c r="F6" s="77">
        <f t="shared" si="1"/>
        <v>-11.6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-12.7273</v>
      </c>
      <c r="M6" s="80"/>
      <c r="N6" s="76"/>
      <c r="O6" s="77"/>
      <c r="P6" s="123"/>
      <c r="Q6" s="132"/>
      <c r="R6" s="77"/>
      <c r="S6" s="80"/>
      <c r="T6" s="79"/>
      <c r="U6" s="101">
        <f t="shared" si="0"/>
        <v>31.259299999999996</v>
      </c>
    </row>
    <row r="7" spans="1:21" ht="12.75">
      <c r="A7" s="2">
        <v>5</v>
      </c>
      <c r="B7" s="103" t="s">
        <v>46</v>
      </c>
      <c r="C7" s="74">
        <f>'2010年6月'!U7</f>
        <v>-35.745999999999995</v>
      </c>
      <c r="D7" s="75">
        <v>1</v>
      </c>
      <c r="E7" s="76">
        <v>100</v>
      </c>
      <c r="F7" s="77">
        <f t="shared" si="1"/>
        <v>-11.6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/>
      <c r="P7" s="124"/>
      <c r="Q7" s="133"/>
      <c r="R7" s="77"/>
      <c r="S7" s="75"/>
      <c r="T7" s="79"/>
      <c r="U7" s="101">
        <f t="shared" si="0"/>
        <v>52.654</v>
      </c>
    </row>
    <row r="8" spans="1:21" ht="12.75">
      <c r="A8" s="2">
        <v>6</v>
      </c>
      <c r="B8" s="103" t="s">
        <v>47</v>
      </c>
      <c r="C8" s="74">
        <f>'2010年6月'!U8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/>
      <c r="P8" s="124"/>
      <c r="Q8" s="133"/>
      <c r="R8" s="77"/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609</v>
      </c>
      <c r="C9" s="88">
        <f>'2010年6月'!U9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125"/>
      <c r="Q9" s="134"/>
      <c r="R9" s="91"/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613</v>
      </c>
      <c r="C10" s="88">
        <f>'2010年6月'!U10</f>
        <v>38.90219999999998</v>
      </c>
      <c r="D10" s="94">
        <v>1</v>
      </c>
      <c r="E10" s="90"/>
      <c r="F10" s="91">
        <f t="shared" si="1"/>
        <v>-11.6</v>
      </c>
      <c r="G10" s="94">
        <v>1</v>
      </c>
      <c r="H10" s="90"/>
      <c r="I10" s="91">
        <f t="shared" si="2"/>
        <v>-14.2857</v>
      </c>
      <c r="J10" s="94"/>
      <c r="K10" s="90"/>
      <c r="L10" s="91">
        <f t="shared" si="3"/>
        <v>0</v>
      </c>
      <c r="M10" s="94"/>
      <c r="N10" s="90"/>
      <c r="O10" s="91"/>
      <c r="P10" s="126"/>
      <c r="Q10" s="135"/>
      <c r="R10" s="91"/>
      <c r="S10" s="94"/>
      <c r="T10" s="93"/>
      <c r="U10" s="101">
        <f t="shared" si="0"/>
        <v>13.016499999999978</v>
      </c>
    </row>
    <row r="11" spans="1:21" ht="12.75">
      <c r="A11" s="2">
        <v>9</v>
      </c>
      <c r="B11" s="106" t="s">
        <v>791</v>
      </c>
      <c r="C11" s="88">
        <f>'2010年6月'!U11</f>
        <v>-1.271599999999994</v>
      </c>
      <c r="D11" s="89">
        <v>1</v>
      </c>
      <c r="E11" s="90">
        <v>100</v>
      </c>
      <c r="F11" s="91">
        <f t="shared" si="1"/>
        <v>-11.6</v>
      </c>
      <c r="G11" s="89">
        <v>1</v>
      </c>
      <c r="H11" s="90"/>
      <c r="I11" s="91">
        <f t="shared" si="2"/>
        <v>-14.2857</v>
      </c>
      <c r="J11" s="89"/>
      <c r="K11" s="90"/>
      <c r="L11" s="91">
        <f t="shared" si="3"/>
        <v>0</v>
      </c>
      <c r="M11" s="89"/>
      <c r="N11" s="90"/>
      <c r="O11" s="91"/>
      <c r="P11" s="125"/>
      <c r="Q11" s="134"/>
      <c r="R11" s="91"/>
      <c r="S11" s="89"/>
      <c r="T11" s="93"/>
      <c r="U11" s="101">
        <f t="shared" si="0"/>
        <v>72.84270000000001</v>
      </c>
    </row>
    <row r="12" spans="1:21" ht="12.75">
      <c r="A12" s="2">
        <v>10</v>
      </c>
      <c r="B12" s="104" t="s">
        <v>529</v>
      </c>
      <c r="C12" s="81">
        <f>'2010年6月'!U12</f>
        <v>24.686600000000034</v>
      </c>
      <c r="D12" s="82"/>
      <c r="E12" s="83"/>
      <c r="F12" s="84">
        <f t="shared" si="1"/>
        <v>0</v>
      </c>
      <c r="G12" s="82">
        <v>1</v>
      </c>
      <c r="H12" s="83"/>
      <c r="I12" s="84">
        <f t="shared" si="2"/>
        <v>-14.2857</v>
      </c>
      <c r="J12" s="82">
        <v>1</v>
      </c>
      <c r="K12" s="83"/>
      <c r="L12" s="84">
        <f t="shared" si="3"/>
        <v>-12.7273</v>
      </c>
      <c r="M12" s="82"/>
      <c r="N12" s="83"/>
      <c r="O12" s="84"/>
      <c r="P12" s="127"/>
      <c r="Q12" s="136"/>
      <c r="R12" s="84"/>
      <c r="S12" s="82"/>
      <c r="T12" s="87"/>
      <c r="U12" s="101">
        <f t="shared" si="0"/>
        <v>-2.326399999999966</v>
      </c>
    </row>
    <row r="13" spans="1:21" ht="12.75">
      <c r="A13" s="2">
        <v>11</v>
      </c>
      <c r="B13" s="104" t="s">
        <v>96</v>
      </c>
      <c r="C13" s="81">
        <f>'2010年6月'!U13</f>
        <v>88.96159999999999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127"/>
      <c r="Q13" s="136"/>
      <c r="R13" s="84"/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29</v>
      </c>
      <c r="C14" s="81">
        <f>'2010年6月'!U14</f>
        <v>36.1315</v>
      </c>
      <c r="D14" s="82">
        <v>1</v>
      </c>
      <c r="E14" s="83"/>
      <c r="F14" s="84">
        <f t="shared" si="1"/>
        <v>-11.6</v>
      </c>
      <c r="G14" s="82">
        <v>1</v>
      </c>
      <c r="H14" s="83"/>
      <c r="I14" s="84">
        <f t="shared" si="2"/>
        <v>-14.2857</v>
      </c>
      <c r="J14" s="82">
        <v>1</v>
      </c>
      <c r="K14" s="83"/>
      <c r="L14" s="84">
        <f t="shared" si="3"/>
        <v>-12.7273</v>
      </c>
      <c r="M14" s="82"/>
      <c r="N14" s="83"/>
      <c r="O14" s="84"/>
      <c r="P14" s="127"/>
      <c r="Q14" s="136"/>
      <c r="R14" s="84"/>
      <c r="S14" s="82"/>
      <c r="T14" s="87"/>
      <c r="U14" s="101">
        <f t="shared" si="0"/>
        <v>-2.4814999999999987</v>
      </c>
    </row>
    <row r="15" spans="1:21" ht="12.75">
      <c r="A15" s="2">
        <v>13</v>
      </c>
      <c r="B15" s="105" t="s">
        <v>30</v>
      </c>
      <c r="C15" s="60">
        <f>'2010年6月'!U15</f>
        <v>103.86699999999993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128"/>
      <c r="Q15" s="137"/>
      <c r="R15" s="63"/>
      <c r="S15" s="66"/>
      <c r="T15" s="65"/>
      <c r="U15" s="101">
        <f t="shared" si="0"/>
        <v>103.86699999999993</v>
      </c>
    </row>
    <row r="16" spans="1:21" ht="12.75">
      <c r="A16" s="2">
        <v>14</v>
      </c>
      <c r="B16" s="105" t="s">
        <v>719</v>
      </c>
      <c r="C16" s="60">
        <f>'2010年6月'!U16</f>
        <v>79.4022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/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55</v>
      </c>
      <c r="C17" s="60">
        <f>'2010年6月'!U17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/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792</v>
      </c>
      <c r="C18" s="67">
        <f>'2010年6月'!U18</f>
        <v>35.821400000000004</v>
      </c>
      <c r="D18" s="68">
        <v>1</v>
      </c>
      <c r="E18" s="69"/>
      <c r="F18" s="70">
        <f t="shared" si="1"/>
        <v>-11.6</v>
      </c>
      <c r="G18" s="68">
        <v>1</v>
      </c>
      <c r="H18" s="69"/>
      <c r="I18" s="70">
        <f t="shared" si="2"/>
        <v>-14.2857</v>
      </c>
      <c r="J18" s="68"/>
      <c r="K18" s="69"/>
      <c r="L18" s="70">
        <f t="shared" si="3"/>
        <v>0</v>
      </c>
      <c r="M18" s="68"/>
      <c r="N18" s="69"/>
      <c r="O18" s="70"/>
      <c r="P18" s="122"/>
      <c r="Q18" s="131"/>
      <c r="R18" s="70"/>
      <c r="S18" s="68"/>
      <c r="T18" s="72"/>
      <c r="U18" s="101">
        <f t="shared" si="0"/>
        <v>9.935700000000002</v>
      </c>
    </row>
    <row r="19" spans="1:21" ht="12.75">
      <c r="A19" s="2">
        <v>17</v>
      </c>
      <c r="B19" s="102" t="s">
        <v>56</v>
      </c>
      <c r="C19" s="67">
        <f>'2010年6月'!U19</f>
        <v>86.57459999999995</v>
      </c>
      <c r="D19" s="68">
        <v>1</v>
      </c>
      <c r="E19" s="69"/>
      <c r="F19" s="70">
        <f t="shared" si="1"/>
        <v>-11.6</v>
      </c>
      <c r="G19" s="68">
        <v>1</v>
      </c>
      <c r="H19" s="69"/>
      <c r="I19" s="70">
        <f t="shared" si="2"/>
        <v>-14.2857</v>
      </c>
      <c r="J19" s="68">
        <v>1</v>
      </c>
      <c r="K19" s="69"/>
      <c r="L19" s="70">
        <f t="shared" si="3"/>
        <v>-12.7273</v>
      </c>
      <c r="M19" s="68"/>
      <c r="N19" s="69"/>
      <c r="O19" s="70"/>
      <c r="P19" s="122"/>
      <c r="Q19" s="131"/>
      <c r="R19" s="70"/>
      <c r="S19" s="73"/>
      <c r="T19" s="72"/>
      <c r="U19" s="101">
        <f t="shared" si="0"/>
        <v>47.961599999999954</v>
      </c>
    </row>
    <row r="20" spans="1:21" ht="12.75">
      <c r="A20" s="2">
        <v>18</v>
      </c>
      <c r="B20" s="102" t="s">
        <v>57</v>
      </c>
      <c r="C20" s="67">
        <f>'2010年6月'!U20</f>
        <v>38.9845</v>
      </c>
      <c r="D20" s="68"/>
      <c r="E20" s="69"/>
      <c r="F20" s="70">
        <f t="shared" si="1"/>
        <v>0</v>
      </c>
      <c r="G20" s="68">
        <v>1</v>
      </c>
      <c r="H20" s="69"/>
      <c r="I20" s="70">
        <f t="shared" si="2"/>
        <v>-14.2857</v>
      </c>
      <c r="J20" s="68">
        <v>1</v>
      </c>
      <c r="K20" s="69"/>
      <c r="L20" s="70">
        <f>-12.7273*J20-10</f>
        <v>-22.7273</v>
      </c>
      <c r="M20" s="68"/>
      <c r="N20" s="69"/>
      <c r="O20" s="70"/>
      <c r="P20" s="122"/>
      <c r="Q20" s="131"/>
      <c r="R20" s="70"/>
      <c r="S20" s="68"/>
      <c r="T20" s="72"/>
      <c r="U20" s="101">
        <f t="shared" si="0"/>
        <v>1.971499999999999</v>
      </c>
    </row>
    <row r="21" spans="1:21" ht="12.75">
      <c r="A21" s="2">
        <v>19</v>
      </c>
      <c r="B21" s="103" t="s">
        <v>616</v>
      </c>
      <c r="C21" s="74">
        <f>'2010年6月'!U21</f>
        <v>-9.423600000000004</v>
      </c>
      <c r="D21" s="75">
        <v>1</v>
      </c>
      <c r="E21" s="76">
        <v>100</v>
      </c>
      <c r="F21" s="77">
        <f t="shared" si="1"/>
        <v>-11.6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-12.7273</v>
      </c>
      <c r="M21" s="75"/>
      <c r="N21" s="76"/>
      <c r="O21" s="77"/>
      <c r="P21" s="124"/>
      <c r="Q21" s="133"/>
      <c r="R21" s="77"/>
      <c r="S21" s="80"/>
      <c r="T21" s="79"/>
      <c r="U21" s="101">
        <f t="shared" si="0"/>
        <v>66.2491</v>
      </c>
    </row>
    <row r="22" spans="1:21" ht="12.75">
      <c r="A22" s="2">
        <v>20</v>
      </c>
      <c r="B22" s="103" t="s">
        <v>152</v>
      </c>
      <c r="C22" s="74">
        <f>'2010年6月'!U22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/>
      <c r="P22" s="124"/>
      <c r="Q22" s="133"/>
      <c r="R22" s="77"/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41</v>
      </c>
      <c r="C23" s="74">
        <f>'2010年6月'!U23</f>
        <v>47.00620000000001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-12.7273</v>
      </c>
      <c r="M23" s="75"/>
      <c r="N23" s="76"/>
      <c r="O23" s="77"/>
      <c r="P23" s="124"/>
      <c r="Q23" s="133"/>
      <c r="R23" s="77"/>
      <c r="S23" s="80"/>
      <c r="T23" s="79"/>
      <c r="U23" s="101">
        <f t="shared" si="0"/>
        <v>34.27890000000001</v>
      </c>
    </row>
    <row r="24" spans="1:21" ht="12.75">
      <c r="A24" s="2">
        <v>22</v>
      </c>
      <c r="B24" s="106" t="s">
        <v>64</v>
      </c>
      <c r="C24" s="88">
        <f>'2010年6月'!U24</f>
        <v>-17.96530000000001</v>
      </c>
      <c r="D24" s="89">
        <v>1</v>
      </c>
      <c r="E24" s="90">
        <v>100</v>
      </c>
      <c r="F24" s="91">
        <f t="shared" si="1"/>
        <v>-11.6</v>
      </c>
      <c r="G24" s="89">
        <v>1</v>
      </c>
      <c r="H24" s="90"/>
      <c r="I24" s="91">
        <f t="shared" si="2"/>
        <v>-14.2857</v>
      </c>
      <c r="J24" s="89">
        <v>2</v>
      </c>
      <c r="K24" s="90"/>
      <c r="L24" s="91">
        <f t="shared" si="3"/>
        <v>-25.4546</v>
      </c>
      <c r="M24" s="89"/>
      <c r="N24" s="90"/>
      <c r="O24" s="91"/>
      <c r="P24" s="125"/>
      <c r="Q24" s="134"/>
      <c r="R24" s="91"/>
      <c r="S24" s="89"/>
      <c r="T24" s="93"/>
      <c r="U24" s="101">
        <f t="shared" si="0"/>
        <v>30.694399999999995</v>
      </c>
    </row>
    <row r="25" spans="1:21" ht="12.75">
      <c r="A25" s="2">
        <v>23</v>
      </c>
      <c r="B25" s="106" t="s">
        <v>45</v>
      </c>
      <c r="C25" s="88">
        <f>'2010年6月'!U25</f>
        <v>37.44179999999999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-12.7273</v>
      </c>
      <c r="M25" s="89"/>
      <c r="N25" s="90"/>
      <c r="O25" s="91"/>
      <c r="P25" s="125"/>
      <c r="Q25" s="134"/>
      <c r="R25" s="91"/>
      <c r="S25" s="89"/>
      <c r="T25" s="93"/>
      <c r="U25" s="101">
        <f t="shared" si="0"/>
        <v>10.428799999999995</v>
      </c>
    </row>
    <row r="26" spans="1:21" ht="12.75">
      <c r="A26" s="2">
        <v>24</v>
      </c>
      <c r="B26" s="106" t="s">
        <v>77</v>
      </c>
      <c r="C26" s="88">
        <f>'2010年6月'!U26</f>
        <v>79.8598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-14.2857</v>
      </c>
      <c r="J26" s="89">
        <v>1</v>
      </c>
      <c r="K26" s="90"/>
      <c r="L26" s="91">
        <f t="shared" si="3"/>
        <v>-12.7273</v>
      </c>
      <c r="M26" s="89"/>
      <c r="N26" s="90"/>
      <c r="O26" s="91"/>
      <c r="P26" s="125"/>
      <c r="Q26" s="134"/>
      <c r="R26" s="91"/>
      <c r="S26" s="94"/>
      <c r="T26" s="93"/>
      <c r="U26" s="101">
        <f t="shared" si="0"/>
        <v>52.8468</v>
      </c>
    </row>
    <row r="27" spans="1:21" ht="12.75">
      <c r="A27" s="2">
        <v>25</v>
      </c>
      <c r="B27" s="104" t="s">
        <v>486</v>
      </c>
      <c r="C27" s="81">
        <f>'2010年6月'!U27</f>
        <v>58.49940000000001</v>
      </c>
      <c r="D27" s="82">
        <v>1</v>
      </c>
      <c r="E27" s="98"/>
      <c r="F27" s="84">
        <f t="shared" si="1"/>
        <v>-11.6</v>
      </c>
      <c r="G27" s="82"/>
      <c r="H27" s="98"/>
      <c r="I27" s="84">
        <f t="shared" si="2"/>
        <v>0</v>
      </c>
      <c r="J27" s="82">
        <v>1</v>
      </c>
      <c r="K27" s="98"/>
      <c r="L27" s="84">
        <f t="shared" si="3"/>
        <v>-12.7273</v>
      </c>
      <c r="M27" s="82"/>
      <c r="N27" s="98"/>
      <c r="O27" s="84"/>
      <c r="P27" s="127"/>
      <c r="Q27" s="136"/>
      <c r="R27" s="84"/>
      <c r="S27" s="82"/>
      <c r="T27" s="87"/>
      <c r="U27" s="101">
        <f t="shared" si="0"/>
        <v>34.17210000000001</v>
      </c>
    </row>
    <row r="28" spans="1:21" ht="12.75">
      <c r="A28" s="2">
        <v>26</v>
      </c>
      <c r="B28" s="104" t="s">
        <v>98</v>
      </c>
      <c r="C28" s="81">
        <f>'2010年6月'!U28</f>
        <v>-40.233700000000006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/>
      <c r="K28" s="98"/>
      <c r="L28" s="84">
        <f t="shared" si="3"/>
        <v>0</v>
      </c>
      <c r="M28" s="86"/>
      <c r="N28" s="98"/>
      <c r="O28" s="84"/>
      <c r="P28" s="129"/>
      <c r="Q28" s="138"/>
      <c r="R28" s="84"/>
      <c r="S28" s="86"/>
      <c r="T28" s="87"/>
      <c r="U28" s="101">
        <f t="shared" si="0"/>
        <v>-40.233700000000006</v>
      </c>
    </row>
    <row r="29" spans="1:21" ht="12.75">
      <c r="A29" s="2">
        <v>27</v>
      </c>
      <c r="B29" s="104" t="s">
        <v>172</v>
      </c>
      <c r="C29" s="81">
        <f>'2010年6月'!U29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/>
      <c r="P29" s="127"/>
      <c r="Q29" s="136"/>
      <c r="R29" s="84"/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108</v>
      </c>
      <c r="C30" s="60">
        <f>'2010年6月'!U30</f>
        <v>-51.982099999999996</v>
      </c>
      <c r="D30" s="66">
        <v>1</v>
      </c>
      <c r="E30" s="99">
        <v>200</v>
      </c>
      <c r="F30" s="63">
        <f t="shared" si="1"/>
        <v>-11.6</v>
      </c>
      <c r="G30" s="66"/>
      <c r="H30" s="99"/>
      <c r="I30" s="63">
        <f t="shared" si="2"/>
        <v>0</v>
      </c>
      <c r="J30" s="66">
        <v>1</v>
      </c>
      <c r="K30" s="99"/>
      <c r="L30" s="63">
        <f>-12.7273*J30-10</f>
        <v>-22.7273</v>
      </c>
      <c r="M30" s="66"/>
      <c r="N30" s="99"/>
      <c r="O30" s="63"/>
      <c r="P30" s="130"/>
      <c r="Q30" s="139"/>
      <c r="R30" s="63"/>
      <c r="S30" s="66"/>
      <c r="T30" s="65"/>
      <c r="U30" s="101">
        <f t="shared" si="0"/>
        <v>113.6906</v>
      </c>
      <c r="V30" s="37"/>
    </row>
    <row r="31" spans="1:21" ht="12.75">
      <c r="A31" s="2">
        <v>29</v>
      </c>
      <c r="B31" s="105" t="s">
        <v>89</v>
      </c>
      <c r="C31" s="60">
        <f>'2010年6月'!U31</f>
        <v>-4.6615999999999875</v>
      </c>
      <c r="D31" s="61">
        <v>1</v>
      </c>
      <c r="E31" s="99">
        <v>100</v>
      </c>
      <c r="F31" s="63">
        <f t="shared" si="1"/>
        <v>-11.6</v>
      </c>
      <c r="G31" s="61">
        <v>1</v>
      </c>
      <c r="H31" s="99"/>
      <c r="I31" s="63">
        <f t="shared" si="2"/>
        <v>-14.2857</v>
      </c>
      <c r="J31" s="61"/>
      <c r="K31" s="99"/>
      <c r="L31" s="63">
        <f t="shared" si="3"/>
        <v>0</v>
      </c>
      <c r="M31" s="61"/>
      <c r="N31" s="99"/>
      <c r="O31" s="63"/>
      <c r="P31" s="128"/>
      <c r="Q31" s="137"/>
      <c r="R31" s="63"/>
      <c r="S31" s="61"/>
      <c r="T31" s="65"/>
      <c r="U31" s="101">
        <f t="shared" si="0"/>
        <v>69.45270000000001</v>
      </c>
    </row>
    <row r="32" spans="1:21" ht="12.75">
      <c r="A32" s="2">
        <v>30</v>
      </c>
      <c r="B32" s="105" t="s">
        <v>166</v>
      </c>
      <c r="C32" s="60">
        <f>'2010年6月'!U32</f>
        <v>41.62559999999999</v>
      </c>
      <c r="D32" s="66">
        <v>1</v>
      </c>
      <c r="E32" s="99"/>
      <c r="F32" s="63">
        <f t="shared" si="1"/>
        <v>-11.6</v>
      </c>
      <c r="G32" s="66">
        <v>1</v>
      </c>
      <c r="H32" s="99"/>
      <c r="I32" s="63">
        <f t="shared" si="2"/>
        <v>-14.2857</v>
      </c>
      <c r="J32" s="66"/>
      <c r="K32" s="99"/>
      <c r="L32" s="63">
        <f t="shared" si="3"/>
        <v>0</v>
      </c>
      <c r="M32" s="66"/>
      <c r="N32" s="99"/>
      <c r="O32" s="63"/>
      <c r="P32" s="130"/>
      <c r="Q32" s="139"/>
      <c r="R32" s="63"/>
      <c r="S32" s="66"/>
      <c r="T32" s="65"/>
      <c r="U32" s="101">
        <f t="shared" si="0"/>
        <v>15.73989999999999</v>
      </c>
    </row>
    <row r="33" spans="1:21" ht="12.75">
      <c r="A33" s="2">
        <v>31</v>
      </c>
      <c r="B33" s="102" t="s">
        <v>167</v>
      </c>
      <c r="C33" s="67">
        <f>'2010年6月'!U33</f>
        <v>0.43599999999999817</v>
      </c>
      <c r="D33" s="68">
        <v>1</v>
      </c>
      <c r="E33" s="69">
        <v>100</v>
      </c>
      <c r="F33" s="70">
        <f t="shared" si="1"/>
        <v>-11.6</v>
      </c>
      <c r="G33" s="68">
        <v>1</v>
      </c>
      <c r="H33" s="69"/>
      <c r="I33" s="70">
        <f t="shared" si="2"/>
        <v>-14.2857</v>
      </c>
      <c r="J33" s="68">
        <v>1</v>
      </c>
      <c r="K33" s="69"/>
      <c r="L33" s="70">
        <f t="shared" si="3"/>
        <v>-12.7273</v>
      </c>
      <c r="M33" s="68"/>
      <c r="N33" s="69"/>
      <c r="O33" s="70"/>
      <c r="P33" s="122"/>
      <c r="Q33" s="131"/>
      <c r="R33" s="70"/>
      <c r="S33" s="68"/>
      <c r="T33" s="72"/>
      <c r="U33" s="101">
        <f t="shared" si="0"/>
        <v>61.82299999999999</v>
      </c>
    </row>
    <row r="34" spans="1:21" ht="12.75">
      <c r="A34" s="2">
        <v>32</v>
      </c>
      <c r="B34" s="102" t="s">
        <v>496</v>
      </c>
      <c r="C34" s="67">
        <f>'2010年6月'!U34</f>
        <v>67.72560000000001</v>
      </c>
      <c r="D34" s="68">
        <v>1</v>
      </c>
      <c r="E34" s="69"/>
      <c r="F34" s="70">
        <f t="shared" si="1"/>
        <v>-11.6</v>
      </c>
      <c r="G34" s="120">
        <v>1</v>
      </c>
      <c r="H34" s="69"/>
      <c r="I34" s="70">
        <f t="shared" si="2"/>
        <v>-14.2857</v>
      </c>
      <c r="J34" s="120">
        <v>1</v>
      </c>
      <c r="K34" s="69">
        <v>100</v>
      </c>
      <c r="L34" s="70">
        <f t="shared" si="3"/>
        <v>-12.7273</v>
      </c>
      <c r="M34" s="68"/>
      <c r="N34" s="69"/>
      <c r="O34" s="70"/>
      <c r="P34" s="122"/>
      <c r="Q34" s="131"/>
      <c r="R34" s="70"/>
      <c r="S34" s="73"/>
      <c r="T34" s="72"/>
      <c r="U34" s="101">
        <f t="shared" si="0"/>
        <v>129.1126</v>
      </c>
    </row>
    <row r="35" spans="1:21" ht="12.75">
      <c r="A35" s="2">
        <v>33</v>
      </c>
      <c r="B35" s="102" t="s">
        <v>168</v>
      </c>
      <c r="C35" s="67">
        <f>'2010年6月'!U35</f>
        <v>22.982000000000006</v>
      </c>
      <c r="D35" s="68">
        <v>1</v>
      </c>
      <c r="E35" s="69"/>
      <c r="F35" s="70">
        <f t="shared" si="1"/>
        <v>-11.6</v>
      </c>
      <c r="G35" s="68">
        <v>1</v>
      </c>
      <c r="H35" s="69">
        <v>100</v>
      </c>
      <c r="I35" s="70">
        <f t="shared" si="2"/>
        <v>-14.2857</v>
      </c>
      <c r="J35" s="68">
        <v>1</v>
      </c>
      <c r="K35" s="69"/>
      <c r="L35" s="70">
        <f t="shared" si="3"/>
        <v>-12.7273</v>
      </c>
      <c r="M35" s="68"/>
      <c r="N35" s="69"/>
      <c r="O35" s="70"/>
      <c r="P35" s="122"/>
      <c r="Q35" s="131"/>
      <c r="R35" s="70"/>
      <c r="S35" s="68"/>
      <c r="T35" s="72"/>
      <c r="U35" s="101">
        <f aca="true" t="shared" si="4" ref="U35:U53">C35+E35+F35+H35+I35+K35+L35+N35+O35+T35+Q35+R35</f>
        <v>84.369</v>
      </c>
    </row>
    <row r="36" spans="1:21" ht="12.75">
      <c r="A36" s="2">
        <v>34</v>
      </c>
      <c r="B36" s="103" t="s">
        <v>109</v>
      </c>
      <c r="C36" s="74">
        <f>'2010年6月'!U36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/>
      <c r="P36" s="124"/>
      <c r="Q36" s="133"/>
      <c r="R36" s="77"/>
      <c r="S36" s="80"/>
      <c r="T36" s="79"/>
      <c r="U36" s="101">
        <f t="shared" si="4"/>
        <v>0.9809000000000001</v>
      </c>
    </row>
    <row r="37" spans="1:22" ht="12.75">
      <c r="A37" s="2">
        <v>35</v>
      </c>
      <c r="B37" s="103" t="s">
        <v>116</v>
      </c>
      <c r="C37" s="74">
        <f>'2010年6月'!U37</f>
        <v>-29.278300000000023</v>
      </c>
      <c r="D37" s="75">
        <v>1</v>
      </c>
      <c r="E37" s="76">
        <v>200</v>
      </c>
      <c r="F37" s="77">
        <f t="shared" si="1"/>
        <v>-11.6</v>
      </c>
      <c r="G37" s="75">
        <v>1</v>
      </c>
      <c r="H37" s="76"/>
      <c r="I37" s="77">
        <f t="shared" si="2"/>
        <v>-14.2857</v>
      </c>
      <c r="J37" s="75">
        <v>1</v>
      </c>
      <c r="K37" s="76"/>
      <c r="L37" s="77">
        <f t="shared" si="3"/>
        <v>-12.7273</v>
      </c>
      <c r="M37" s="75"/>
      <c r="N37" s="76"/>
      <c r="O37" s="77"/>
      <c r="P37" s="124"/>
      <c r="Q37" s="133"/>
      <c r="R37" s="77"/>
      <c r="S37" s="75"/>
      <c r="T37" s="79"/>
      <c r="U37" s="101">
        <f t="shared" si="4"/>
        <v>132.1087</v>
      </c>
      <c r="V37" s="37"/>
    </row>
    <row r="38" spans="1:21" ht="12.75">
      <c r="A38" s="2">
        <v>36</v>
      </c>
      <c r="B38" s="103" t="s">
        <v>169</v>
      </c>
      <c r="C38" s="74">
        <f>'2010年6月'!U38</f>
        <v>62.25690000000001</v>
      </c>
      <c r="D38" s="75">
        <v>1</v>
      </c>
      <c r="E38" s="76"/>
      <c r="F38" s="77">
        <f t="shared" si="1"/>
        <v>-11.6</v>
      </c>
      <c r="G38" s="75">
        <v>1</v>
      </c>
      <c r="H38" s="76"/>
      <c r="I38" s="77">
        <f t="shared" si="2"/>
        <v>-14.2857</v>
      </c>
      <c r="J38" s="75">
        <v>1</v>
      </c>
      <c r="K38" s="76"/>
      <c r="L38" s="77">
        <f t="shared" si="3"/>
        <v>-12.7273</v>
      </c>
      <c r="M38" s="75"/>
      <c r="N38" s="76"/>
      <c r="O38" s="77"/>
      <c r="P38" s="124"/>
      <c r="Q38" s="133"/>
      <c r="R38" s="77"/>
      <c r="S38" s="80"/>
      <c r="T38" s="79"/>
      <c r="U38" s="101">
        <f t="shared" si="4"/>
        <v>23.64390000000001</v>
      </c>
    </row>
    <row r="39" spans="1:21" ht="12.75">
      <c r="A39" s="2">
        <v>37</v>
      </c>
      <c r="B39" s="106" t="s">
        <v>117</v>
      </c>
      <c r="C39" s="88">
        <f>'2010年6月'!U39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/>
      <c r="S39" s="89"/>
      <c r="T39" s="93"/>
      <c r="U39" s="101">
        <f t="shared" si="4"/>
        <v>0</v>
      </c>
    </row>
    <row r="40" spans="1:21" ht="12.75">
      <c r="A40" s="2">
        <v>38</v>
      </c>
      <c r="B40" s="106" t="s">
        <v>125</v>
      </c>
      <c r="C40" s="88">
        <f>'2010年6月'!U40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/>
      <c r="P40" s="125"/>
      <c r="Q40" s="134"/>
      <c r="R40" s="91"/>
      <c r="S40" s="89"/>
      <c r="T40" s="93"/>
      <c r="U40" s="101">
        <f t="shared" si="4"/>
        <v>37.480699999999985</v>
      </c>
    </row>
    <row r="41" spans="1:21" ht="12.75">
      <c r="A41" s="2">
        <v>39</v>
      </c>
      <c r="B41" s="106" t="s">
        <v>146</v>
      </c>
      <c r="C41" s="88">
        <f>'2010年6月'!U41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/>
      <c r="S41" s="89"/>
      <c r="T41" s="93"/>
      <c r="U41" s="101">
        <f t="shared" si="4"/>
        <v>0</v>
      </c>
    </row>
    <row r="42" spans="1:21" ht="12.75">
      <c r="A42" s="2">
        <v>40</v>
      </c>
      <c r="B42" s="104" t="s">
        <v>150</v>
      </c>
      <c r="C42" s="81">
        <f>'2010年6月'!U42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127"/>
      <c r="Q42" s="136"/>
      <c r="R42" s="84"/>
      <c r="S42" s="82"/>
      <c r="T42" s="87"/>
      <c r="U42" s="101">
        <f t="shared" si="4"/>
        <v>0</v>
      </c>
    </row>
    <row r="43" spans="1:21" ht="12.75">
      <c r="A43" s="2">
        <v>41</v>
      </c>
      <c r="B43" s="104" t="s">
        <v>151</v>
      </c>
      <c r="C43" s="81">
        <f>'2010年6月'!U43</f>
        <v>-29.35120000000001</v>
      </c>
      <c r="D43" s="86">
        <v>1</v>
      </c>
      <c r="E43" s="98"/>
      <c r="F43" s="84">
        <f t="shared" si="1"/>
        <v>-11.6</v>
      </c>
      <c r="G43" s="86">
        <v>1</v>
      </c>
      <c r="H43" s="98"/>
      <c r="I43" s="84">
        <f t="shared" si="2"/>
        <v>-14.2857</v>
      </c>
      <c r="J43" s="86">
        <v>1</v>
      </c>
      <c r="K43" s="98"/>
      <c r="L43" s="84">
        <f t="shared" si="3"/>
        <v>-12.7273</v>
      </c>
      <c r="M43" s="86"/>
      <c r="N43" s="98"/>
      <c r="O43" s="84"/>
      <c r="P43" s="129"/>
      <c r="Q43" s="138"/>
      <c r="R43" s="84"/>
      <c r="S43" s="86"/>
      <c r="T43" s="87"/>
      <c r="U43" s="101">
        <f t="shared" si="4"/>
        <v>-67.9642</v>
      </c>
    </row>
    <row r="44" spans="1:21" ht="12.75">
      <c r="A44" s="2">
        <v>42</v>
      </c>
      <c r="B44" s="104" t="s">
        <v>712</v>
      </c>
      <c r="C44" s="81">
        <f>'2010年6月'!U44</f>
        <v>32.942699999999995</v>
      </c>
      <c r="D44" s="86">
        <v>1</v>
      </c>
      <c r="E44" s="98"/>
      <c r="F44" s="84">
        <f t="shared" si="1"/>
        <v>-11.6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/>
      <c r="P44" s="129"/>
      <c r="Q44" s="138"/>
      <c r="R44" s="84"/>
      <c r="S44" s="86"/>
      <c r="T44" s="87"/>
      <c r="U44" s="101">
        <f t="shared" si="4"/>
        <v>21.342699999999994</v>
      </c>
    </row>
    <row r="45" spans="1:21" ht="12.75">
      <c r="A45" s="2">
        <v>43</v>
      </c>
      <c r="B45" s="105" t="s">
        <v>157</v>
      </c>
      <c r="C45" s="60">
        <f>'2010年6月'!U45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/>
      <c r="S45" s="66"/>
      <c r="T45" s="65"/>
      <c r="U45" s="101">
        <f t="shared" si="4"/>
        <v>0</v>
      </c>
    </row>
    <row r="46" spans="1:21" ht="12.75">
      <c r="A46" s="2">
        <v>44</v>
      </c>
      <c r="B46" s="109">
        <v>9631</v>
      </c>
      <c r="C46" s="60">
        <f>'2010年6月'!U46</f>
        <v>93.9126</v>
      </c>
      <c r="D46" s="61">
        <v>1</v>
      </c>
      <c r="E46" s="99"/>
      <c r="F46" s="63">
        <f t="shared" si="1"/>
        <v>-11.6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/>
      <c r="P46" s="128"/>
      <c r="Q46" s="137"/>
      <c r="R46" s="63"/>
      <c r="S46" s="61"/>
      <c r="T46" s="65"/>
      <c r="U46" s="101">
        <f t="shared" si="4"/>
        <v>82.3126</v>
      </c>
    </row>
    <row r="47" spans="1:21" ht="12.75">
      <c r="A47" s="2">
        <v>45</v>
      </c>
      <c r="B47" s="105" t="s">
        <v>173</v>
      </c>
      <c r="C47" s="60">
        <f>'2010年6月'!U47</f>
        <v>67.09749999999997</v>
      </c>
      <c r="D47" s="66">
        <v>1</v>
      </c>
      <c r="E47" s="99"/>
      <c r="F47" s="63">
        <f t="shared" si="1"/>
        <v>-11.6</v>
      </c>
      <c r="G47" s="66">
        <v>1</v>
      </c>
      <c r="H47" s="99"/>
      <c r="I47" s="63">
        <f t="shared" si="2"/>
        <v>-14.2857</v>
      </c>
      <c r="J47" s="66">
        <v>1</v>
      </c>
      <c r="K47" s="99"/>
      <c r="L47" s="63">
        <f t="shared" si="3"/>
        <v>-12.7273</v>
      </c>
      <c r="M47" s="66"/>
      <c r="N47" s="99"/>
      <c r="O47" s="63"/>
      <c r="P47" s="130"/>
      <c r="Q47" s="139"/>
      <c r="R47" s="63"/>
      <c r="S47" s="66"/>
      <c r="T47" s="65"/>
      <c r="U47" s="101">
        <f t="shared" si="4"/>
        <v>28.48449999999997</v>
      </c>
    </row>
    <row r="48" spans="1:21" ht="12.75">
      <c r="A48" s="2">
        <v>46</v>
      </c>
      <c r="B48" s="102" t="s">
        <v>249</v>
      </c>
      <c r="C48" s="67">
        <f>'2010年6月'!U48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/>
      <c r="P48" s="122"/>
      <c r="Q48" s="140"/>
      <c r="R48" s="70"/>
      <c r="S48" s="68"/>
      <c r="T48" s="72"/>
      <c r="U48" s="101">
        <f t="shared" si="4"/>
        <v>1.8979</v>
      </c>
    </row>
    <row r="49" spans="1:21" ht="12.75">
      <c r="A49" s="2">
        <v>47</v>
      </c>
      <c r="B49" s="102" t="s">
        <v>260</v>
      </c>
      <c r="C49" s="67">
        <f>'2010年6月'!U49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/>
      <c r="P49" s="122"/>
      <c r="Q49" s="140"/>
      <c r="R49" s="70"/>
      <c r="S49" s="73"/>
      <c r="T49" s="72"/>
      <c r="U49" s="101">
        <f t="shared" si="4"/>
        <v>30.037199999999995</v>
      </c>
    </row>
    <row r="50" spans="1:21" ht="12.75">
      <c r="A50" s="2">
        <v>48</v>
      </c>
      <c r="B50" s="102" t="s">
        <v>481</v>
      </c>
      <c r="C50" s="67">
        <f>'2010年6月'!U50</f>
        <v>51.4987</v>
      </c>
      <c r="D50" s="68">
        <v>1</v>
      </c>
      <c r="E50" s="69"/>
      <c r="F50" s="70">
        <f>-11.6*D50-10</f>
        <v>-21.6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/>
      <c r="P50" s="122"/>
      <c r="Q50" s="140"/>
      <c r="R50" s="70"/>
      <c r="S50" s="68"/>
      <c r="T50" s="72"/>
      <c r="U50" s="101">
        <f t="shared" si="4"/>
        <v>29.898699999999998</v>
      </c>
    </row>
    <row r="51" spans="1:21" ht="12.75">
      <c r="A51" s="2">
        <v>49</v>
      </c>
      <c r="B51" s="103" t="s">
        <v>272</v>
      </c>
      <c r="C51" s="74">
        <f>'2010年6月'!U51</f>
        <v>50.554100000000005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/>
      <c r="P51" s="75"/>
      <c r="Q51" s="96"/>
      <c r="R51" s="77"/>
      <c r="S51" s="80"/>
      <c r="T51" s="79"/>
      <c r="U51" s="101">
        <f t="shared" si="4"/>
        <v>50.554100000000005</v>
      </c>
    </row>
    <row r="52" spans="1:21" ht="12.75">
      <c r="A52" s="2">
        <v>50</v>
      </c>
      <c r="B52" s="103" t="s">
        <v>335</v>
      </c>
      <c r="C52" s="74">
        <f>'2010年6月'!U52</f>
        <v>66.9405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/>
      <c r="P52" s="80"/>
      <c r="Q52" s="96"/>
      <c r="R52" s="77"/>
      <c r="S52" s="75"/>
      <c r="T52" s="79"/>
      <c r="U52" s="101">
        <f t="shared" si="4"/>
        <v>66.9405</v>
      </c>
    </row>
    <row r="53" spans="1:21" ht="12.75">
      <c r="A53" s="2">
        <v>51</v>
      </c>
      <c r="B53" s="116">
        <v>2007</v>
      </c>
      <c r="C53" s="74">
        <f>'2010年6月'!U53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/>
      <c r="P53" s="75"/>
      <c r="Q53" s="96"/>
      <c r="R53" s="77"/>
      <c r="S53" s="75"/>
      <c r="T53" s="79"/>
      <c r="U53" s="101">
        <f t="shared" si="4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25</v>
      </c>
      <c r="F55" s="1">
        <f>E66/D55</f>
        <v>11.6</v>
      </c>
      <c r="G55" s="1">
        <f>SUM(G3:G53)</f>
        <v>21</v>
      </c>
      <c r="I55" s="1">
        <f>H66/G55</f>
        <v>14.285714285714286</v>
      </c>
      <c r="J55" s="1">
        <f>SUM(J3:J53)</f>
        <v>22</v>
      </c>
      <c r="L55" s="1">
        <f>K66/J55</f>
        <v>12.727272727272727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-299.99999999999994</v>
      </c>
      <c r="H57" s="37" t="s">
        <v>118</v>
      </c>
      <c r="I57" s="1">
        <f>SUM(I3:I53)</f>
        <v>-299.9997</v>
      </c>
      <c r="K57" s="37" t="s">
        <v>118</v>
      </c>
      <c r="L57" s="1">
        <f>SUM(L3:L53)</f>
        <v>-300.00060000000013</v>
      </c>
      <c r="N57" s="37" t="s">
        <v>118</v>
      </c>
      <c r="O57" s="1">
        <f>SUM(O3:O53)</f>
        <v>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1600.002</v>
      </c>
      <c r="E58" s="41"/>
      <c r="H58" s="41"/>
      <c r="K58" s="41"/>
      <c r="N58" s="41"/>
      <c r="Q58" s="41"/>
      <c r="U58" s="24"/>
    </row>
    <row r="59" spans="19:23" ht="12.75">
      <c r="S59" s="148" t="s">
        <v>8</v>
      </c>
      <c r="T59" s="148"/>
      <c r="U59" s="56">
        <f>SUM(U3:U53)</f>
        <v>1900.0017</v>
      </c>
      <c r="W59" s="121">
        <f>U59</f>
        <v>1900.0017</v>
      </c>
    </row>
    <row r="60" spans="4:20" ht="12.75" customHeight="1">
      <c r="D60" s="157" t="s">
        <v>793</v>
      </c>
      <c r="E60" s="164"/>
      <c r="F60" s="165"/>
      <c r="G60" s="157" t="s">
        <v>794</v>
      </c>
      <c r="H60" s="164"/>
      <c r="I60" s="165"/>
      <c r="J60" s="157" t="s">
        <v>795</v>
      </c>
      <c r="K60" s="164"/>
      <c r="L60" s="165"/>
      <c r="M60" s="157"/>
      <c r="N60" s="164"/>
      <c r="O60" s="165"/>
      <c r="P60" s="157"/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290</v>
      </c>
      <c r="F66" s="51"/>
      <c r="G66" s="52" t="s">
        <v>261</v>
      </c>
      <c r="H66" s="50">
        <f>H68-H84-H93</f>
        <v>300</v>
      </c>
      <c r="I66" s="51"/>
      <c r="J66" s="52" t="s">
        <v>261</v>
      </c>
      <c r="K66" s="50">
        <f>K68-K84-K93</f>
        <v>280</v>
      </c>
      <c r="L66" s="51"/>
      <c r="M66" s="52"/>
      <c r="N66" s="50"/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300</v>
      </c>
      <c r="F68" s="55"/>
      <c r="G68" s="110" t="s">
        <v>19</v>
      </c>
      <c r="H68" s="54">
        <v>300</v>
      </c>
      <c r="I68" s="55"/>
      <c r="J68" s="110" t="s">
        <v>19</v>
      </c>
      <c r="K68" s="54">
        <v>300</v>
      </c>
      <c r="L68" s="55"/>
      <c r="M68" s="110"/>
      <c r="N68" s="54"/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4:18" ht="12.75"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</row>
    <row r="76" spans="4:18" ht="13.5" customHeight="1"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</row>
    <row r="77" spans="4:18" ht="12.75" customHeight="1"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</row>
    <row r="78" spans="4:18" ht="12.75"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</row>
    <row r="79" spans="4:18" ht="14.25" customHeight="1"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</row>
    <row r="80" spans="4:17" ht="12.75">
      <c r="D80" s="155" t="s">
        <v>81</v>
      </c>
      <c r="E80" s="156"/>
      <c r="G80" s="155" t="s">
        <v>81</v>
      </c>
      <c r="H80" s="156"/>
      <c r="J80" s="155" t="s">
        <v>81</v>
      </c>
      <c r="K80" s="156"/>
      <c r="M80" s="155"/>
      <c r="N80" s="156"/>
      <c r="P80" s="155"/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265</v>
      </c>
      <c r="E82" s="1">
        <v>10</v>
      </c>
      <c r="G82" s="107"/>
      <c r="J82" s="107" t="s">
        <v>796</v>
      </c>
      <c r="K82" s="1">
        <v>10</v>
      </c>
      <c r="M82" s="107"/>
      <c r="P82" s="3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0</v>
      </c>
      <c r="K84" s="37">
        <f>SUM(K82:K83)</f>
        <v>10</v>
      </c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82</v>
      </c>
      <c r="E87" s="156"/>
      <c r="G87" s="155" t="s">
        <v>82</v>
      </c>
      <c r="H87" s="156"/>
      <c r="J87" s="155" t="s">
        <v>82</v>
      </c>
      <c r="K87" s="156"/>
      <c r="M87" s="155"/>
      <c r="N87" s="156"/>
      <c r="P87" s="155"/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41"/>
      <c r="G89" s="141"/>
      <c r="J89" s="141" t="s">
        <v>778</v>
      </c>
      <c r="K89" s="1">
        <v>10</v>
      </c>
      <c r="M89" s="141"/>
      <c r="P89" s="141"/>
    </row>
    <row r="93" ht="12.75">
      <c r="K93" s="1">
        <f>SUM(K89:K92)</f>
        <v>10</v>
      </c>
    </row>
    <row r="95" spans="4:18" ht="12.75" customHeight="1">
      <c r="D95" s="158" t="s">
        <v>336</v>
      </c>
      <c r="E95" s="158"/>
      <c r="F95" s="158"/>
      <c r="G95" s="158" t="s">
        <v>336</v>
      </c>
      <c r="H95" s="158"/>
      <c r="I95" s="158"/>
      <c r="J95" s="158" t="s">
        <v>336</v>
      </c>
      <c r="K95" s="158"/>
      <c r="L95" s="158"/>
      <c r="M95" s="158"/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261</v>
      </c>
      <c r="E102" s="156"/>
      <c r="F102" s="156"/>
      <c r="G102" s="159" t="s">
        <v>261</v>
      </c>
      <c r="H102" s="156"/>
      <c r="I102" s="156"/>
      <c r="J102" s="159" t="s">
        <v>261</v>
      </c>
      <c r="K102" s="156"/>
      <c r="L102" s="156"/>
      <c r="M102" s="159"/>
      <c r="N102" s="156"/>
      <c r="O102" s="156"/>
      <c r="P102" s="159"/>
      <c r="Q102" s="156"/>
      <c r="R102" s="156"/>
    </row>
    <row r="103" spans="4:18" ht="12.75"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</row>
    <row r="104" spans="7:12" ht="12.75">
      <c r="G104" s="37"/>
      <c r="K104" s="155"/>
      <c r="L104" s="155"/>
    </row>
    <row r="105" spans="10:12" ht="12.75">
      <c r="J105" s="37"/>
      <c r="K105" s="155"/>
      <c r="L105" s="156"/>
    </row>
    <row r="106" spans="10:12" ht="12.75">
      <c r="J106" s="37"/>
      <c r="K106" s="155"/>
      <c r="L106" s="156"/>
    </row>
    <row r="107" spans="11:12" ht="12.75">
      <c r="K107" s="155"/>
      <c r="L107" s="156"/>
    </row>
    <row r="108" spans="10:12" ht="12.75">
      <c r="J108" s="37"/>
      <c r="K108" s="155"/>
      <c r="L108" s="156"/>
    </row>
    <row r="109" spans="10:12" ht="12.75">
      <c r="J109" s="37"/>
      <c r="K109" s="155"/>
      <c r="L109" s="156"/>
    </row>
    <row r="110" spans="10:12" ht="12.75">
      <c r="J110" s="37"/>
      <c r="K110" s="155"/>
      <c r="L110" s="156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48" t="s">
        <v>8</v>
      </c>
      <c r="Q58" s="148"/>
      <c r="R58" s="56">
        <f>SUM(R3:R52)</f>
        <v>2230.000200000001</v>
      </c>
    </row>
    <row r="59" spans="4:15" ht="12.75" customHeight="1">
      <c r="D59" s="157" t="s">
        <v>100</v>
      </c>
      <c r="E59" s="150"/>
      <c r="F59" s="151"/>
      <c r="G59" s="157" t="s">
        <v>110</v>
      </c>
      <c r="H59" s="150"/>
      <c r="I59" s="151"/>
      <c r="J59" s="157" t="s">
        <v>111</v>
      </c>
      <c r="K59" s="150"/>
      <c r="L59" s="151"/>
      <c r="M59" s="157" t="s">
        <v>119</v>
      </c>
      <c r="N59" s="150"/>
      <c r="O59" s="151"/>
    </row>
    <row r="60" spans="4:15" ht="12.75"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/>
    </row>
    <row r="61" spans="4:15" ht="12.75">
      <c r="D61" s="152"/>
      <c r="E61" s="153"/>
      <c r="F61" s="154"/>
      <c r="G61" s="152"/>
      <c r="H61" s="153"/>
      <c r="I61" s="154"/>
      <c r="J61" s="152"/>
      <c r="K61" s="153"/>
      <c r="L61" s="154"/>
      <c r="M61" s="152"/>
      <c r="N61" s="153"/>
      <c r="O61" s="154"/>
    </row>
    <row r="62" spans="4:15" ht="12.75">
      <c r="D62" s="152"/>
      <c r="E62" s="153"/>
      <c r="F62" s="154"/>
      <c r="G62" s="152"/>
      <c r="H62" s="153"/>
      <c r="I62" s="154"/>
      <c r="J62" s="152"/>
      <c r="K62" s="153"/>
      <c r="L62" s="154"/>
      <c r="M62" s="152"/>
      <c r="N62" s="153"/>
      <c r="O62" s="154"/>
    </row>
    <row r="63" spans="4:15" ht="12.75"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3"/>
      <c r="O63" s="15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6"/>
      <c r="E71" s="147"/>
      <c r="F71" s="147"/>
      <c r="G71" s="146" t="s">
        <v>73</v>
      </c>
      <c r="H71" s="147"/>
      <c r="I71" s="147"/>
      <c r="J71" s="146" t="s">
        <v>115</v>
      </c>
      <c r="K71" s="147"/>
      <c r="L71" s="147"/>
      <c r="M71" s="146"/>
      <c r="N71" s="147"/>
      <c r="O71" s="147"/>
    </row>
    <row r="72" spans="4:15" ht="12.75"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</row>
    <row r="73" spans="4:15" ht="12.75"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4:15" ht="12.75">
      <c r="D74" s="146" t="s">
        <v>99</v>
      </c>
      <c r="E74" s="147"/>
      <c r="F74" s="147"/>
      <c r="G74" s="146" t="s">
        <v>105</v>
      </c>
      <c r="H74" s="147"/>
      <c r="I74" s="147"/>
      <c r="J74" s="146" t="s">
        <v>112</v>
      </c>
      <c r="K74" s="147"/>
      <c r="L74" s="147"/>
      <c r="M74" s="146"/>
      <c r="N74" s="147"/>
      <c r="O74" s="147"/>
    </row>
    <row r="75" spans="4:15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</row>
    <row r="76" spans="4:15" ht="21.7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</row>
    <row r="77" spans="7:14" ht="12.75">
      <c r="G77" s="155" t="s">
        <v>81</v>
      </c>
      <c r="H77" s="156"/>
      <c r="J77" s="155" t="s">
        <v>81</v>
      </c>
      <c r="K77" s="156"/>
      <c r="M77" s="155" t="s">
        <v>81</v>
      </c>
      <c r="N77" s="156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46"/>
      <c r="E79" s="147"/>
      <c r="F79" s="147"/>
      <c r="G79" s="107"/>
      <c r="J79" s="107" t="s">
        <v>113</v>
      </c>
      <c r="K79" s="1">
        <v>10</v>
      </c>
      <c r="M79" s="107"/>
    </row>
    <row r="80" spans="4:13" ht="12.75">
      <c r="D80" s="147"/>
      <c r="E80" s="147"/>
      <c r="F80" s="147"/>
      <c r="G80" s="107"/>
      <c r="J80" s="107" t="s">
        <v>114</v>
      </c>
      <c r="K80" s="1">
        <v>10</v>
      </c>
      <c r="M80" s="107"/>
    </row>
    <row r="81" spans="4:14" ht="12.75">
      <c r="D81" s="147"/>
      <c r="E81" s="147"/>
      <c r="F81" s="147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46"/>
      <c r="E84" s="146"/>
      <c r="F84" s="146"/>
      <c r="G84" s="155" t="s">
        <v>82</v>
      </c>
      <c r="H84" s="156"/>
      <c r="J84" s="155" t="s">
        <v>82</v>
      </c>
      <c r="K84" s="156"/>
      <c r="M84" s="155" t="s">
        <v>82</v>
      </c>
      <c r="N84" s="156"/>
    </row>
    <row r="85" spans="4:14" ht="12.75">
      <c r="D85" s="146"/>
      <c r="E85" s="146"/>
      <c r="F85" s="146"/>
      <c r="G85" s="37"/>
      <c r="J85" s="37"/>
      <c r="M85" s="37" t="s">
        <v>122</v>
      </c>
      <c r="N85" s="1">
        <v>10</v>
      </c>
    </row>
    <row r="86" spans="4:6" ht="12.75">
      <c r="D86" s="146"/>
      <c r="E86" s="146"/>
      <c r="F86" s="146"/>
    </row>
    <row r="87" spans="4:6" ht="12.75">
      <c r="D87" s="146"/>
      <c r="E87" s="146"/>
      <c r="F87" s="146"/>
    </row>
    <row r="88" spans="4:14" ht="12.75">
      <c r="D88" s="146"/>
      <c r="E88" s="146"/>
      <c r="F88" s="146"/>
      <c r="N88" s="1">
        <f>SUM(N85:N87)</f>
        <v>10</v>
      </c>
    </row>
    <row r="89" spans="4:6" ht="12.75">
      <c r="D89" s="146"/>
      <c r="E89" s="146"/>
      <c r="F89" s="146"/>
    </row>
    <row r="91" spans="7:15" ht="12.75" customHeight="1">
      <c r="G91" s="158" t="s">
        <v>107</v>
      </c>
      <c r="H91" s="158"/>
      <c r="I91" s="158"/>
      <c r="J91" s="158" t="s">
        <v>107</v>
      </c>
      <c r="K91" s="158"/>
      <c r="L91" s="158"/>
      <c r="M91" s="158" t="s">
        <v>107</v>
      </c>
      <c r="N91" s="158"/>
      <c r="O91" s="158"/>
    </row>
    <row r="92" spans="7:15" ht="12.75">
      <c r="G92" s="158"/>
      <c r="H92" s="158"/>
      <c r="I92" s="158"/>
      <c r="J92" s="158"/>
      <c r="K92" s="158"/>
      <c r="L92" s="158"/>
      <c r="M92" s="158"/>
      <c r="N92" s="158"/>
      <c r="O92" s="158"/>
    </row>
    <row r="93" spans="7:15" ht="12.75">
      <c r="G93" s="158"/>
      <c r="H93" s="158"/>
      <c r="I93" s="158"/>
      <c r="J93" s="158"/>
      <c r="K93" s="158"/>
      <c r="L93" s="158"/>
      <c r="M93" s="158"/>
      <c r="N93" s="158"/>
      <c r="O93" s="158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9" t="s">
        <v>120</v>
      </c>
      <c r="N96" s="156"/>
      <c r="O96" s="156"/>
    </row>
    <row r="97" spans="13:15" ht="12.75">
      <c r="M97" s="156"/>
      <c r="N97" s="156"/>
      <c r="O97" s="156"/>
    </row>
    <row r="98" spans="13:15" ht="12.75">
      <c r="M98" s="159" t="s">
        <v>121</v>
      </c>
      <c r="N98" s="156"/>
      <c r="O98" s="156"/>
    </row>
    <row r="99" spans="13:15" ht="12.75">
      <c r="M99" s="156"/>
      <c r="N99" s="156"/>
      <c r="O99" s="156"/>
    </row>
  </sheetData>
  <sheetProtection/>
  <mergeCells count="26">
    <mergeCell ref="D74:F76"/>
    <mergeCell ref="D79:F81"/>
    <mergeCell ref="D84:F89"/>
    <mergeCell ref="M77:N77"/>
    <mergeCell ref="M84:N84"/>
    <mergeCell ref="G77:H77"/>
    <mergeCell ref="G84:H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60">
        <v>39732</v>
      </c>
      <c r="E1" s="161"/>
      <c r="F1" s="162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48" t="s">
        <v>8</v>
      </c>
      <c r="Q58" s="148"/>
      <c r="R58" s="56">
        <f>SUM(R3:R52)</f>
        <v>2689.9991999999997</v>
      </c>
    </row>
    <row r="59" spans="4:15" ht="12.75" customHeight="1">
      <c r="D59" s="157" t="s">
        <v>148</v>
      </c>
      <c r="E59" s="150"/>
      <c r="F59" s="151"/>
      <c r="G59" s="157" t="s">
        <v>153</v>
      </c>
      <c r="H59" s="150"/>
      <c r="I59" s="151"/>
      <c r="J59" s="157" t="s">
        <v>162</v>
      </c>
      <c r="K59" s="150"/>
      <c r="L59" s="151"/>
      <c r="M59" s="157"/>
      <c r="N59" s="150"/>
      <c r="O59" s="151"/>
    </row>
    <row r="60" spans="4:15" ht="12.75">
      <c r="D60" s="152"/>
      <c r="E60" s="153"/>
      <c r="F60" s="154"/>
      <c r="G60" s="152"/>
      <c r="H60" s="153"/>
      <c r="I60" s="154"/>
      <c r="J60" s="152"/>
      <c r="K60" s="153"/>
      <c r="L60" s="154"/>
      <c r="M60" s="152"/>
      <c r="N60" s="153"/>
      <c r="O60" s="154"/>
    </row>
    <row r="61" spans="4:15" ht="12.75">
      <c r="D61" s="152"/>
      <c r="E61" s="153"/>
      <c r="F61" s="154"/>
      <c r="G61" s="152"/>
      <c r="H61" s="153"/>
      <c r="I61" s="154"/>
      <c r="J61" s="152"/>
      <c r="K61" s="153"/>
      <c r="L61" s="154"/>
      <c r="M61" s="152"/>
      <c r="N61" s="153"/>
      <c r="O61" s="154"/>
    </row>
    <row r="62" spans="4:15" ht="12.75">
      <c r="D62" s="152"/>
      <c r="E62" s="153"/>
      <c r="F62" s="154"/>
      <c r="G62" s="152"/>
      <c r="H62" s="153"/>
      <c r="I62" s="154"/>
      <c r="J62" s="152"/>
      <c r="K62" s="153"/>
      <c r="L62" s="154"/>
      <c r="M62" s="152"/>
      <c r="N62" s="153"/>
      <c r="O62" s="154"/>
    </row>
    <row r="63" spans="4:15" ht="12.75"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3"/>
      <c r="O63" s="154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46" t="s">
        <v>85</v>
      </c>
      <c r="E71" s="147"/>
      <c r="F71" s="147"/>
      <c r="G71" s="146"/>
      <c r="H71" s="147"/>
      <c r="I71" s="147"/>
      <c r="J71" s="146" t="s">
        <v>163</v>
      </c>
      <c r="K71" s="147"/>
      <c r="L71" s="147"/>
      <c r="M71" s="146"/>
      <c r="N71" s="147"/>
      <c r="O71" s="147"/>
    </row>
    <row r="72" spans="4:15" ht="12.75"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</row>
    <row r="73" spans="4:15" ht="12.75"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4:15" ht="12.75">
      <c r="D74" s="146" t="s">
        <v>149</v>
      </c>
      <c r="E74" s="147"/>
      <c r="F74" s="147"/>
      <c r="G74" s="146"/>
      <c r="H74" s="147"/>
      <c r="I74" s="147"/>
      <c r="J74" s="146"/>
      <c r="K74" s="147"/>
      <c r="L74" s="147"/>
      <c r="M74" s="146"/>
      <c r="N74" s="147"/>
      <c r="O74" s="147"/>
    </row>
    <row r="75" spans="4:15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</row>
    <row r="76" spans="4:15" ht="21.7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</row>
    <row r="77" spans="4:14" ht="12.75">
      <c r="D77" s="155" t="s">
        <v>81</v>
      </c>
      <c r="E77" s="156"/>
      <c r="G77" s="155" t="s">
        <v>81</v>
      </c>
      <c r="H77" s="156"/>
      <c r="J77" s="155" t="s">
        <v>81</v>
      </c>
      <c r="K77" s="156"/>
      <c r="M77" s="155"/>
      <c r="N77" s="156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5" t="s">
        <v>82</v>
      </c>
      <c r="E84" s="156"/>
      <c r="G84" s="155" t="s">
        <v>82</v>
      </c>
      <c r="H84" s="156"/>
      <c r="I84" s="37" t="s">
        <v>155</v>
      </c>
      <c r="J84" s="155" t="s">
        <v>82</v>
      </c>
      <c r="K84" s="156"/>
      <c r="L84" s="37" t="s">
        <v>155</v>
      </c>
      <c r="M84" s="155"/>
      <c r="N84" s="156"/>
    </row>
    <row r="85" spans="4:13" ht="12.75">
      <c r="D85" s="37"/>
      <c r="G85" s="37"/>
      <c r="J85" s="37"/>
      <c r="M85" s="37"/>
    </row>
    <row r="91" spans="4:15" ht="12.75" customHeight="1">
      <c r="D91" s="158" t="s">
        <v>107</v>
      </c>
      <c r="E91" s="158"/>
      <c r="F91" s="158"/>
      <c r="G91" s="158" t="s">
        <v>158</v>
      </c>
      <c r="H91" s="158"/>
      <c r="I91" s="158"/>
      <c r="J91" s="158" t="s">
        <v>158</v>
      </c>
      <c r="K91" s="158"/>
      <c r="L91" s="158"/>
      <c r="M91" s="158"/>
      <c r="N91" s="158"/>
      <c r="O91" s="158"/>
    </row>
    <row r="92" spans="4:15" ht="12.75"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</row>
    <row r="93" spans="4:15" ht="12.75"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</row>
    <row r="94" spans="7:12" ht="12.75">
      <c r="G94" s="59"/>
      <c r="H94" s="59" t="s">
        <v>159</v>
      </c>
      <c r="I94" s="59" t="s">
        <v>161</v>
      </c>
      <c r="J94" s="146" t="s">
        <v>164</v>
      </c>
      <c r="K94" s="146"/>
      <c r="L94" s="146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9"/>
      <c r="E96" s="156"/>
      <c r="F96" s="156"/>
      <c r="G96" s="59"/>
      <c r="H96" s="59"/>
      <c r="I96" s="59"/>
      <c r="M96" s="159"/>
      <c r="N96" s="156"/>
      <c r="O96" s="156"/>
    </row>
    <row r="97" spans="4:15" ht="12.75">
      <c r="D97" s="156"/>
      <c r="E97" s="156"/>
      <c r="F97" s="156"/>
      <c r="M97" s="156"/>
      <c r="N97" s="156"/>
      <c r="O97" s="156"/>
    </row>
    <row r="98" spans="4:15" ht="12.75">
      <c r="D98" s="159"/>
      <c r="E98" s="156"/>
      <c r="F98" s="156"/>
      <c r="M98" s="159"/>
      <c r="N98" s="156"/>
      <c r="O98" s="156"/>
    </row>
    <row r="99" spans="4:15" ht="12.75">
      <c r="D99" s="156"/>
      <c r="E99" s="156"/>
      <c r="F99" s="156"/>
      <c r="M99" s="156"/>
      <c r="N99" s="156"/>
      <c r="O99" s="156"/>
    </row>
  </sheetData>
  <sheetProtection/>
  <mergeCells count="31">
    <mergeCell ref="D84:E84"/>
    <mergeCell ref="D74:F76"/>
    <mergeCell ref="D1:F1"/>
    <mergeCell ref="D59:F63"/>
    <mergeCell ref="D71:F73"/>
    <mergeCell ref="D77:E77"/>
    <mergeCell ref="J94:L94"/>
    <mergeCell ref="D91:F93"/>
    <mergeCell ref="D96:F97"/>
    <mergeCell ref="D98:F99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P58:Q58"/>
    <mergeCell ref="J59:L63"/>
    <mergeCell ref="J71:L73"/>
    <mergeCell ref="M59:O63"/>
    <mergeCell ref="M71:O73"/>
    <mergeCell ref="M77:N77"/>
    <mergeCell ref="G77:H77"/>
    <mergeCell ref="J84:K84"/>
    <mergeCell ref="M91:O93"/>
    <mergeCell ref="G84:H84"/>
    <mergeCell ref="M84:N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39753</v>
      </c>
      <c r="E1" s="161"/>
      <c r="F1" s="162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48" t="s">
        <v>8</v>
      </c>
      <c r="T58" s="148"/>
      <c r="U58" s="56">
        <f>SUM(U3:U52)</f>
        <v>2369.9992</v>
      </c>
    </row>
    <row r="59" spans="4:18" ht="12.75" customHeight="1">
      <c r="D59" s="157" t="s">
        <v>170</v>
      </c>
      <c r="E59" s="150"/>
      <c r="F59" s="151"/>
      <c r="G59" s="157" t="s">
        <v>174</v>
      </c>
      <c r="H59" s="150"/>
      <c r="I59" s="151"/>
      <c r="J59" s="157" t="s">
        <v>178</v>
      </c>
      <c r="K59" s="150"/>
      <c r="L59" s="151"/>
      <c r="M59" s="157" t="s">
        <v>183</v>
      </c>
      <c r="N59" s="164"/>
      <c r="O59" s="165"/>
      <c r="P59" s="157" t="s">
        <v>184</v>
      </c>
      <c r="Q59" s="164"/>
      <c r="R59" s="165"/>
    </row>
    <row r="60" spans="4:18" ht="12.75">
      <c r="D60" s="152"/>
      <c r="E60" s="153"/>
      <c r="F60" s="154"/>
      <c r="G60" s="152"/>
      <c r="H60" s="153"/>
      <c r="I60" s="154"/>
      <c r="J60" s="152"/>
      <c r="K60" s="153"/>
      <c r="L60" s="154"/>
      <c r="M60" s="166"/>
      <c r="N60" s="167"/>
      <c r="O60" s="168"/>
      <c r="P60" s="166"/>
      <c r="Q60" s="167"/>
      <c r="R60" s="168"/>
    </row>
    <row r="61" spans="4:18" ht="12.75">
      <c r="D61" s="152"/>
      <c r="E61" s="153"/>
      <c r="F61" s="154"/>
      <c r="G61" s="152"/>
      <c r="H61" s="153"/>
      <c r="I61" s="154"/>
      <c r="J61" s="152"/>
      <c r="K61" s="153"/>
      <c r="L61" s="154"/>
      <c r="M61" s="166"/>
      <c r="N61" s="167"/>
      <c r="O61" s="168"/>
      <c r="P61" s="166"/>
      <c r="Q61" s="167"/>
      <c r="R61" s="168"/>
    </row>
    <row r="62" spans="4:18" ht="12.75">
      <c r="D62" s="152"/>
      <c r="E62" s="153"/>
      <c r="F62" s="154"/>
      <c r="G62" s="152"/>
      <c r="H62" s="153"/>
      <c r="I62" s="154"/>
      <c r="J62" s="152"/>
      <c r="K62" s="153"/>
      <c r="L62" s="154"/>
      <c r="M62" s="166"/>
      <c r="N62" s="167"/>
      <c r="O62" s="168"/>
      <c r="P62" s="166"/>
      <c r="Q62" s="167"/>
      <c r="R62" s="168"/>
    </row>
    <row r="63" spans="4:18" ht="12.75">
      <c r="D63" s="152"/>
      <c r="E63" s="153"/>
      <c r="F63" s="154"/>
      <c r="G63" s="152"/>
      <c r="H63" s="153"/>
      <c r="I63" s="154"/>
      <c r="J63" s="152"/>
      <c r="K63" s="153"/>
      <c r="L63" s="154"/>
      <c r="M63" s="166"/>
      <c r="N63" s="167"/>
      <c r="O63" s="168"/>
      <c r="P63" s="166"/>
      <c r="Q63" s="167"/>
      <c r="R63" s="168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44" t="s">
        <v>182</v>
      </c>
      <c r="N69" s="145"/>
      <c r="O69" s="145"/>
      <c r="P69" s="144"/>
      <c r="Q69" s="145"/>
      <c r="R69" s="145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44"/>
      <c r="N70" s="145"/>
      <c r="O70" s="145"/>
      <c r="P70" s="144"/>
      <c r="Q70" s="145"/>
      <c r="R70" s="145"/>
    </row>
    <row r="71" spans="4:18" ht="12.75">
      <c r="D71" s="37"/>
      <c r="G71" s="37"/>
      <c r="J71" s="37"/>
      <c r="M71" s="145"/>
      <c r="N71" s="145"/>
      <c r="O71" s="145"/>
      <c r="P71" s="145"/>
      <c r="Q71" s="145"/>
      <c r="R71" s="145"/>
    </row>
    <row r="72" spans="13:18" ht="12.75">
      <c r="M72" s="145"/>
      <c r="N72" s="145"/>
      <c r="O72" s="145"/>
      <c r="P72" s="145"/>
      <c r="Q72" s="145"/>
      <c r="R72" s="145"/>
    </row>
    <row r="73" spans="4:18" ht="12.75" customHeight="1">
      <c r="D73" s="146" t="s">
        <v>171</v>
      </c>
      <c r="E73" s="147"/>
      <c r="F73" s="147"/>
      <c r="G73" s="146"/>
      <c r="H73" s="147"/>
      <c r="I73" s="147"/>
      <c r="J73" s="146"/>
      <c r="K73" s="147"/>
      <c r="L73" s="147"/>
      <c r="M73" s="146" t="s">
        <v>180</v>
      </c>
      <c r="N73" s="146"/>
      <c r="O73" s="146"/>
      <c r="P73" s="163" t="s">
        <v>185</v>
      </c>
      <c r="Q73" s="163"/>
      <c r="R73" s="163"/>
    </row>
    <row r="74" spans="4:18" ht="12.75">
      <c r="D74" s="147"/>
      <c r="E74" s="147"/>
      <c r="F74" s="147"/>
      <c r="G74" s="147"/>
      <c r="H74" s="147"/>
      <c r="I74" s="147"/>
      <c r="J74" s="147"/>
      <c r="K74" s="147"/>
      <c r="L74" s="147"/>
      <c r="M74" s="146"/>
      <c r="N74" s="146"/>
      <c r="O74" s="146"/>
      <c r="P74" s="163"/>
      <c r="Q74" s="163"/>
      <c r="R74" s="163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6"/>
      <c r="N75" s="146"/>
      <c r="O75" s="146"/>
      <c r="P75" s="163"/>
      <c r="Q75" s="163"/>
      <c r="R75" s="163"/>
    </row>
    <row r="76" spans="4:18" ht="12.75">
      <c r="D76" s="146"/>
      <c r="E76" s="147"/>
      <c r="F76" s="147"/>
      <c r="G76" s="146"/>
      <c r="H76" s="147"/>
      <c r="I76" s="147"/>
      <c r="J76" s="146"/>
      <c r="K76" s="147"/>
      <c r="L76" s="147"/>
      <c r="M76" s="163" t="s">
        <v>181</v>
      </c>
      <c r="N76" s="163"/>
      <c r="O76" s="163"/>
      <c r="P76" s="163" t="s">
        <v>186</v>
      </c>
      <c r="Q76" s="163"/>
      <c r="R76" s="163"/>
    </row>
    <row r="77" spans="4:18" ht="12.75">
      <c r="D77" s="147"/>
      <c r="E77" s="147"/>
      <c r="F77" s="147"/>
      <c r="G77" s="147"/>
      <c r="H77" s="147"/>
      <c r="I77" s="147"/>
      <c r="J77" s="147"/>
      <c r="K77" s="147"/>
      <c r="L77" s="147"/>
      <c r="M77" s="163"/>
      <c r="N77" s="163"/>
      <c r="O77" s="163"/>
      <c r="P77" s="163"/>
      <c r="Q77" s="163"/>
      <c r="R77" s="163"/>
    </row>
    <row r="78" spans="4:18" ht="21.75" customHeight="1">
      <c r="D78" s="147"/>
      <c r="E78" s="147"/>
      <c r="F78" s="147"/>
      <c r="G78" s="147"/>
      <c r="H78" s="147"/>
      <c r="I78" s="147"/>
      <c r="J78" s="147"/>
      <c r="K78" s="147"/>
      <c r="L78" s="147"/>
      <c r="M78" s="163"/>
      <c r="N78" s="163"/>
      <c r="O78" s="163"/>
      <c r="P78" s="163"/>
      <c r="Q78" s="163"/>
      <c r="R78" s="163"/>
    </row>
    <row r="79" spans="4:17" ht="12.75">
      <c r="D79" s="155" t="s">
        <v>81</v>
      </c>
      <c r="E79" s="156"/>
      <c r="G79" s="155" t="s">
        <v>81</v>
      </c>
      <c r="H79" s="156"/>
      <c r="J79" s="155" t="s">
        <v>81</v>
      </c>
      <c r="K79" s="156"/>
      <c r="M79" s="155" t="s">
        <v>81</v>
      </c>
      <c r="N79" s="155"/>
      <c r="P79" s="155" t="s">
        <v>81</v>
      </c>
      <c r="Q79" s="155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5" t="s">
        <v>82</v>
      </c>
      <c r="E86" s="156"/>
      <c r="G86" s="155" t="s">
        <v>82</v>
      </c>
      <c r="H86" s="156"/>
      <c r="J86" s="155" t="s">
        <v>82</v>
      </c>
      <c r="K86" s="156"/>
      <c r="M86" s="155" t="s">
        <v>82</v>
      </c>
      <c r="N86" s="155"/>
      <c r="P86" s="155" t="s">
        <v>82</v>
      </c>
      <c r="Q86" s="155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8" t="s">
        <v>107</v>
      </c>
      <c r="E93" s="158"/>
      <c r="F93" s="158"/>
      <c r="G93" s="158" t="s">
        <v>158</v>
      </c>
      <c r="H93" s="158"/>
      <c r="I93" s="158"/>
      <c r="J93" s="158" t="s">
        <v>158</v>
      </c>
      <c r="K93" s="158"/>
      <c r="L93" s="158"/>
      <c r="M93" s="158" t="s">
        <v>158</v>
      </c>
      <c r="N93" s="158"/>
      <c r="O93" s="158"/>
      <c r="P93" s="158" t="s">
        <v>158</v>
      </c>
      <c r="Q93" s="158"/>
      <c r="R93" s="158"/>
    </row>
    <row r="94" spans="4:18" ht="12.75"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4:18" ht="12.75"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9"/>
      <c r="E98" s="156"/>
      <c r="F98" s="156"/>
      <c r="G98" s="159" t="s">
        <v>177</v>
      </c>
      <c r="H98" s="156"/>
      <c r="I98" s="156"/>
      <c r="J98" s="159" t="s">
        <v>177</v>
      </c>
      <c r="K98" s="156"/>
      <c r="L98" s="156"/>
      <c r="M98" s="159" t="s">
        <v>177</v>
      </c>
      <c r="N98" s="159"/>
      <c r="O98" s="159"/>
      <c r="P98" s="159" t="s">
        <v>177</v>
      </c>
      <c r="Q98" s="159"/>
      <c r="R98" s="159"/>
    </row>
    <row r="99" spans="4:18" ht="12.75">
      <c r="D99" s="156"/>
      <c r="E99" s="156"/>
      <c r="F99" s="156"/>
      <c r="G99" s="156"/>
      <c r="H99" s="156"/>
      <c r="I99" s="156"/>
      <c r="J99" s="156"/>
      <c r="K99" s="156"/>
      <c r="L99" s="156"/>
      <c r="M99" s="159"/>
      <c r="N99" s="159"/>
      <c r="O99" s="159"/>
      <c r="P99" s="159"/>
      <c r="Q99" s="159"/>
      <c r="R99" s="159"/>
    </row>
    <row r="100" spans="13:18" ht="12.75">
      <c r="M100" s="159"/>
      <c r="N100" s="156"/>
      <c r="O100" s="156"/>
      <c r="P100" s="159"/>
      <c r="Q100" s="156"/>
      <c r="R100" s="156"/>
    </row>
    <row r="101" spans="13:18" ht="12.75">
      <c r="M101" s="156"/>
      <c r="N101" s="156"/>
      <c r="O101" s="156"/>
      <c r="P101" s="156"/>
      <c r="Q101" s="156"/>
      <c r="R101" s="156"/>
    </row>
  </sheetData>
  <sheetProtection/>
  <mergeCells count="41">
    <mergeCell ref="P93:R95"/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39788</v>
      </c>
      <c r="E1" s="161"/>
      <c r="F1" s="162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48" t="s">
        <v>8</v>
      </c>
      <c r="T58" s="148"/>
      <c r="U58" s="56">
        <f>SUM(U3:U52)</f>
        <v>2616.0033999999996</v>
      </c>
    </row>
    <row r="59" spans="4:18" ht="12.75" customHeight="1">
      <c r="D59" s="157" t="s">
        <v>248</v>
      </c>
      <c r="E59" s="164"/>
      <c r="F59" s="165"/>
      <c r="G59" s="157" t="s">
        <v>250</v>
      </c>
      <c r="H59" s="164"/>
      <c r="I59" s="165"/>
      <c r="J59" s="157" t="s">
        <v>255</v>
      </c>
      <c r="K59" s="164"/>
      <c r="L59" s="165"/>
      <c r="M59" s="157" t="s">
        <v>256</v>
      </c>
      <c r="N59" s="164"/>
      <c r="O59" s="165"/>
      <c r="P59" s="157"/>
      <c r="Q59" s="164"/>
      <c r="R59" s="165"/>
    </row>
    <row r="60" spans="4:18" ht="12.75">
      <c r="D60" s="166"/>
      <c r="E60" s="167"/>
      <c r="F60" s="168"/>
      <c r="G60" s="166"/>
      <c r="H60" s="167"/>
      <c r="I60" s="168"/>
      <c r="J60" s="166"/>
      <c r="K60" s="167"/>
      <c r="L60" s="168"/>
      <c r="M60" s="166"/>
      <c r="N60" s="167"/>
      <c r="O60" s="168"/>
      <c r="P60" s="166"/>
      <c r="Q60" s="167"/>
      <c r="R60" s="168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44"/>
      <c r="Q69" s="145"/>
      <c r="R69" s="145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44"/>
      <c r="Q70" s="145"/>
      <c r="R70" s="145"/>
    </row>
    <row r="71" spans="4:18" ht="12.75">
      <c r="D71" s="37"/>
      <c r="G71" s="37"/>
      <c r="J71" s="37"/>
      <c r="M71" s="37"/>
      <c r="P71" s="145"/>
      <c r="Q71" s="145"/>
      <c r="R71" s="145"/>
    </row>
    <row r="72" spans="16:18" ht="12.75">
      <c r="P72" s="145"/>
      <c r="Q72" s="145"/>
      <c r="R72" s="145"/>
    </row>
    <row r="73" spans="4:18" ht="12.75" customHeight="1">
      <c r="D73" s="146"/>
      <c r="E73" s="147"/>
      <c r="F73" s="147"/>
      <c r="G73" s="146"/>
      <c r="H73" s="147"/>
      <c r="I73" s="147"/>
      <c r="J73" s="146"/>
      <c r="K73" s="147"/>
      <c r="L73" s="147"/>
      <c r="M73" s="146"/>
      <c r="N73" s="147"/>
      <c r="O73" s="147"/>
      <c r="P73" s="163"/>
      <c r="Q73" s="163"/>
      <c r="R73" s="163"/>
    </row>
    <row r="74" spans="4:18" ht="12.75"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63"/>
      <c r="Q74" s="163"/>
      <c r="R74" s="163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63"/>
      <c r="Q75" s="163"/>
      <c r="R75" s="163"/>
    </row>
    <row r="76" spans="4:18" ht="12.75">
      <c r="D76" s="146"/>
      <c r="E76" s="147"/>
      <c r="F76" s="147"/>
      <c r="G76" s="146"/>
      <c r="H76" s="147"/>
      <c r="I76" s="147"/>
      <c r="J76" s="146"/>
      <c r="K76" s="147"/>
      <c r="L76" s="147"/>
      <c r="M76" s="146"/>
      <c r="N76" s="147"/>
      <c r="O76" s="147"/>
      <c r="P76" s="163"/>
      <c r="Q76" s="163"/>
      <c r="R76" s="163"/>
    </row>
    <row r="77" spans="4:18" ht="12.75"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63"/>
      <c r="Q77" s="163"/>
      <c r="R77" s="163"/>
    </row>
    <row r="78" spans="4:18" ht="21.75" customHeight="1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63"/>
      <c r="Q78" s="163"/>
      <c r="R78" s="163"/>
    </row>
    <row r="79" spans="4:17" ht="12.75">
      <c r="D79" s="155" t="s">
        <v>239</v>
      </c>
      <c r="E79" s="156"/>
      <c r="G79" s="155" t="s">
        <v>239</v>
      </c>
      <c r="H79" s="156"/>
      <c r="J79" s="155" t="s">
        <v>239</v>
      </c>
      <c r="K79" s="156"/>
      <c r="M79" s="155" t="s">
        <v>239</v>
      </c>
      <c r="N79" s="156"/>
      <c r="P79" s="155"/>
      <c r="Q79" s="155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5" t="s">
        <v>240</v>
      </c>
      <c r="E86" s="156"/>
      <c r="G86" s="155" t="s">
        <v>240</v>
      </c>
      <c r="H86" s="156"/>
      <c r="J86" s="155" t="s">
        <v>240</v>
      </c>
      <c r="K86" s="156"/>
      <c r="M86" s="155" t="s">
        <v>240</v>
      </c>
      <c r="N86" s="156"/>
      <c r="P86" s="155"/>
      <c r="Q86" s="155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5" t="s">
        <v>241</v>
      </c>
      <c r="H88" s="155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8" t="s">
        <v>158</v>
      </c>
      <c r="E93" s="158"/>
      <c r="F93" s="158"/>
      <c r="G93" s="158" t="s">
        <v>242</v>
      </c>
      <c r="H93" s="158"/>
      <c r="I93" s="158"/>
      <c r="J93" s="158" t="s">
        <v>242</v>
      </c>
      <c r="K93" s="158"/>
      <c r="L93" s="158"/>
      <c r="M93" s="158" t="s">
        <v>242</v>
      </c>
      <c r="N93" s="158"/>
      <c r="O93" s="158"/>
      <c r="P93" s="158"/>
      <c r="Q93" s="158"/>
      <c r="R93" s="158"/>
    </row>
    <row r="94" spans="4:18" ht="12.75"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4:18" ht="12.75"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9" t="s">
        <v>243</v>
      </c>
      <c r="E98" s="156"/>
      <c r="F98" s="156"/>
      <c r="G98" s="159"/>
      <c r="H98" s="156"/>
      <c r="I98" s="156"/>
      <c r="J98" s="159"/>
      <c r="K98" s="156"/>
      <c r="L98" s="156"/>
      <c r="M98" s="159"/>
      <c r="N98" s="159"/>
      <c r="O98" s="159"/>
      <c r="P98" s="159"/>
      <c r="Q98" s="159"/>
      <c r="R98" s="159"/>
    </row>
    <row r="99" spans="4:18" ht="12.75">
      <c r="D99" s="156"/>
      <c r="E99" s="156"/>
      <c r="F99" s="156"/>
      <c r="G99" s="156"/>
      <c r="H99" s="156"/>
      <c r="I99" s="156"/>
      <c r="J99" s="156"/>
      <c r="K99" s="156"/>
      <c r="L99" s="156"/>
      <c r="M99" s="159"/>
      <c r="N99" s="159"/>
      <c r="O99" s="159"/>
      <c r="P99" s="159"/>
      <c r="Q99" s="159"/>
      <c r="R99" s="159"/>
    </row>
    <row r="100" spans="13:18" ht="12.75">
      <c r="M100" s="159"/>
      <c r="N100" s="156"/>
      <c r="O100" s="156"/>
      <c r="P100" s="159"/>
      <c r="Q100" s="156"/>
      <c r="R100" s="156"/>
    </row>
    <row r="101" spans="13:18" ht="12.75">
      <c r="M101" s="156"/>
      <c r="N101" s="156"/>
      <c r="O101" s="156"/>
      <c r="P101" s="156"/>
      <c r="Q101" s="156"/>
      <c r="R101" s="156"/>
    </row>
  </sheetData>
  <sheetProtection/>
  <mergeCells count="41">
    <mergeCell ref="G88:H88"/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">
      <selection activeCell="Q45" sqref="Q4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39815</v>
      </c>
      <c r="E1" s="161"/>
      <c r="F1" s="162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48" t="s">
        <v>8</v>
      </c>
      <c r="T58" s="148"/>
      <c r="U58" s="56">
        <f>SUM(U3:U52)</f>
        <v>2559.9989</v>
      </c>
    </row>
    <row r="59" spans="4:18" ht="12.75" customHeight="1">
      <c r="D59" s="157" t="s">
        <v>262</v>
      </c>
      <c r="E59" s="164"/>
      <c r="F59" s="165"/>
      <c r="G59" s="157" t="s">
        <v>266</v>
      </c>
      <c r="H59" s="164"/>
      <c r="I59" s="165"/>
      <c r="J59" s="157" t="s">
        <v>267</v>
      </c>
      <c r="K59" s="164"/>
      <c r="L59" s="165"/>
      <c r="M59" s="157" t="s">
        <v>269</v>
      </c>
      <c r="N59" s="164"/>
      <c r="O59" s="165"/>
      <c r="P59" s="157" t="s">
        <v>275</v>
      </c>
      <c r="Q59" s="164"/>
      <c r="R59" s="165"/>
    </row>
    <row r="60" spans="4:18" ht="12.75">
      <c r="D60" s="166"/>
      <c r="E60" s="167"/>
      <c r="F60" s="168"/>
      <c r="G60" s="166"/>
      <c r="H60" s="167"/>
      <c r="I60" s="168"/>
      <c r="J60" s="166"/>
      <c r="K60" s="167"/>
      <c r="L60" s="168"/>
      <c r="M60" s="166"/>
      <c r="N60" s="167"/>
      <c r="O60" s="168"/>
      <c r="P60" s="166"/>
      <c r="Q60" s="167"/>
      <c r="R60" s="168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46" t="s">
        <v>264</v>
      </c>
      <c r="E73" s="147"/>
      <c r="F73" s="147"/>
      <c r="G73" s="146"/>
      <c r="H73" s="147"/>
      <c r="I73" s="147"/>
      <c r="J73" s="146" t="s">
        <v>268</v>
      </c>
      <c r="K73" s="147"/>
      <c r="L73" s="147"/>
      <c r="M73" s="146"/>
      <c r="N73" s="147"/>
      <c r="O73" s="147"/>
      <c r="P73" s="146"/>
      <c r="Q73" s="147"/>
      <c r="R73" s="147"/>
    </row>
    <row r="74" spans="4:18" ht="12.75"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4:18" ht="59.25" customHeight="1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12.75">
      <c r="D76" s="146"/>
      <c r="E76" s="147"/>
      <c r="F76" s="147"/>
      <c r="G76" s="146"/>
      <c r="H76" s="147"/>
      <c r="I76" s="147"/>
      <c r="J76" s="146"/>
      <c r="K76" s="147"/>
      <c r="L76" s="147"/>
      <c r="M76" s="146"/>
      <c r="N76" s="147"/>
      <c r="O76" s="147"/>
      <c r="P76" s="146"/>
      <c r="Q76" s="147"/>
      <c r="R76" s="147"/>
    </row>
    <row r="77" spans="4:18" ht="12.75"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4:18" ht="21.75" customHeight="1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4:17" ht="12.75">
      <c r="D79" s="155" t="s">
        <v>81</v>
      </c>
      <c r="E79" s="156"/>
      <c r="G79" s="155" t="s">
        <v>81</v>
      </c>
      <c r="H79" s="156"/>
      <c r="J79" s="155" t="s">
        <v>81</v>
      </c>
      <c r="K79" s="156"/>
      <c r="M79" s="155" t="s">
        <v>81</v>
      </c>
      <c r="N79" s="156"/>
      <c r="P79" s="155" t="s">
        <v>81</v>
      </c>
      <c r="Q79" s="156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5" t="s">
        <v>82</v>
      </c>
      <c r="E86" s="156"/>
      <c r="G86" s="155" t="s">
        <v>82</v>
      </c>
      <c r="H86" s="156"/>
      <c r="J86" s="155" t="s">
        <v>82</v>
      </c>
      <c r="K86" s="156"/>
      <c r="M86" s="155" t="s">
        <v>82</v>
      </c>
      <c r="N86" s="156"/>
      <c r="P86" s="155" t="s">
        <v>82</v>
      </c>
      <c r="Q86" s="156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5" t="s">
        <v>155</v>
      </c>
      <c r="H88" s="155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8" t="s">
        <v>107</v>
      </c>
      <c r="E93" s="158"/>
      <c r="F93" s="158"/>
      <c r="G93" s="158" t="s">
        <v>107</v>
      </c>
      <c r="H93" s="158"/>
      <c r="I93" s="158"/>
      <c r="J93" s="158" t="s">
        <v>107</v>
      </c>
      <c r="K93" s="158"/>
      <c r="L93" s="158"/>
      <c r="M93" s="158" t="s">
        <v>107</v>
      </c>
      <c r="N93" s="158"/>
      <c r="O93" s="158"/>
      <c r="P93" s="158" t="s">
        <v>107</v>
      </c>
      <c r="Q93" s="158"/>
      <c r="R93" s="158"/>
    </row>
    <row r="94" spans="4:18" ht="12.75"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</row>
    <row r="95" spans="4:18" ht="12.75"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9"/>
      <c r="E98" s="159"/>
      <c r="F98" s="159"/>
      <c r="G98" s="159"/>
      <c r="H98" s="156"/>
      <c r="I98" s="156"/>
      <c r="J98" s="159"/>
      <c r="K98" s="156"/>
      <c r="L98" s="156"/>
      <c r="M98" s="159" t="s">
        <v>274</v>
      </c>
      <c r="N98" s="156"/>
      <c r="O98" s="156"/>
      <c r="P98" s="1" t="s">
        <v>246</v>
      </c>
    </row>
    <row r="99" spans="4:15" ht="12.75">
      <c r="D99" s="159"/>
      <c r="E99" s="159"/>
      <c r="F99" s="159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16:18" ht="12.75">
      <c r="P100" s="159" t="s">
        <v>274</v>
      </c>
      <c r="Q100" s="156"/>
      <c r="R100" s="156"/>
    </row>
    <row r="101" spans="16:18" ht="12.75">
      <c r="P101" s="156"/>
      <c r="Q101" s="156"/>
      <c r="R101" s="156"/>
    </row>
  </sheetData>
  <sheetProtection/>
  <mergeCells count="38">
    <mergeCell ref="P76:R78"/>
    <mergeCell ref="P79:Q79"/>
    <mergeCell ref="P86:Q86"/>
    <mergeCell ref="D93:F95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S58:T58"/>
    <mergeCell ref="J59:L63"/>
    <mergeCell ref="J73:L75"/>
    <mergeCell ref="M59:O63"/>
    <mergeCell ref="M73:O75"/>
    <mergeCell ref="P59:R63"/>
    <mergeCell ref="P73:R75"/>
    <mergeCell ref="G59:I63"/>
    <mergeCell ref="G73:I75"/>
    <mergeCell ref="J86:K86"/>
    <mergeCell ref="D1:F1"/>
    <mergeCell ref="D59:F63"/>
    <mergeCell ref="D73:F75"/>
    <mergeCell ref="D79:E79"/>
    <mergeCell ref="D76:F78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0">
      <selection activeCell="G41" sqref="G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39879</v>
      </c>
      <c r="E1" s="161"/>
      <c r="F1" s="162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2909.9995000000013</v>
      </c>
    </row>
    <row r="60" spans="4:18" ht="12.75" customHeight="1">
      <c r="D60" s="157" t="s">
        <v>334</v>
      </c>
      <c r="E60" s="164"/>
      <c r="F60" s="165"/>
      <c r="G60" s="157" t="s">
        <v>337</v>
      </c>
      <c r="H60" s="164"/>
      <c r="I60" s="165"/>
      <c r="J60" s="157" t="s">
        <v>338</v>
      </c>
      <c r="K60" s="164"/>
      <c r="L60" s="165"/>
      <c r="M60" s="157" t="s">
        <v>339</v>
      </c>
      <c r="N60" s="164"/>
      <c r="O60" s="165"/>
      <c r="P60" s="157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7"/>
      <c r="F74" s="147"/>
      <c r="G74" s="146"/>
      <c r="H74" s="147"/>
      <c r="I74" s="147"/>
      <c r="J74" s="146"/>
      <c r="K74" s="147"/>
      <c r="L74" s="147"/>
      <c r="M74" s="146"/>
      <c r="N74" s="147"/>
      <c r="O74" s="147"/>
      <c r="P74" s="146"/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59.2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>
      <c r="D77" s="146"/>
      <c r="E77" s="147"/>
      <c r="F77" s="147"/>
      <c r="G77" s="146"/>
      <c r="H77" s="147"/>
      <c r="I77" s="147"/>
      <c r="J77" s="146"/>
      <c r="K77" s="147"/>
      <c r="L77" s="147"/>
      <c r="M77" s="146"/>
      <c r="N77" s="147"/>
      <c r="O77" s="147"/>
      <c r="P77" s="146"/>
      <c r="Q77" s="147"/>
      <c r="R77" s="147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4:18" ht="21.7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4:17" ht="12.75">
      <c r="D80" s="155" t="s">
        <v>331</v>
      </c>
      <c r="E80" s="156"/>
      <c r="G80" s="155" t="s">
        <v>331</v>
      </c>
      <c r="H80" s="156"/>
      <c r="J80" s="155" t="s">
        <v>331</v>
      </c>
      <c r="K80" s="156"/>
      <c r="M80" s="155" t="s">
        <v>331</v>
      </c>
      <c r="N80" s="156"/>
      <c r="P80" s="155"/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332</v>
      </c>
      <c r="E87" s="156"/>
      <c r="G87" s="155" t="s">
        <v>332</v>
      </c>
      <c r="H87" s="156"/>
      <c r="J87" s="155" t="s">
        <v>332</v>
      </c>
      <c r="K87" s="156"/>
      <c r="M87" s="155" t="s">
        <v>332</v>
      </c>
      <c r="N87" s="156"/>
      <c r="P87" s="155"/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8" t="s">
        <v>336</v>
      </c>
      <c r="E94" s="158"/>
      <c r="F94" s="158"/>
      <c r="G94" s="158" t="s">
        <v>336</v>
      </c>
      <c r="H94" s="158"/>
      <c r="I94" s="158"/>
      <c r="J94" s="158" t="s">
        <v>336</v>
      </c>
      <c r="K94" s="158"/>
      <c r="L94" s="158"/>
      <c r="M94" s="158" t="s">
        <v>336</v>
      </c>
      <c r="N94" s="158"/>
      <c r="O94" s="158"/>
      <c r="P94" s="158"/>
      <c r="Q94" s="158"/>
      <c r="R94" s="158"/>
    </row>
    <row r="95" spans="4:18" ht="12.75"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9" t="s">
        <v>329</v>
      </c>
      <c r="E101" s="156"/>
      <c r="F101" s="156"/>
      <c r="G101" s="159" t="s">
        <v>329</v>
      </c>
      <c r="H101" s="156"/>
      <c r="I101" s="156"/>
      <c r="J101" s="159" t="s">
        <v>329</v>
      </c>
      <c r="K101" s="156"/>
      <c r="L101" s="156"/>
      <c r="M101" s="159" t="s">
        <v>329</v>
      </c>
      <c r="N101" s="156"/>
      <c r="O101" s="156"/>
      <c r="P101" s="159"/>
      <c r="Q101" s="156"/>
      <c r="R101" s="156"/>
    </row>
    <row r="102" spans="4:18" ht="12.75"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G29" sqref="G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39908</v>
      </c>
      <c r="E1" s="161"/>
      <c r="F1" s="162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48" t="s">
        <v>8</v>
      </c>
      <c r="T59" s="148"/>
      <c r="U59" s="56">
        <f>SUM(U3:U53)</f>
        <v>2610.0017000000007</v>
      </c>
    </row>
    <row r="60" spans="4:18" ht="12.75" customHeight="1">
      <c r="D60" s="157" t="s">
        <v>398</v>
      </c>
      <c r="E60" s="164"/>
      <c r="F60" s="165"/>
      <c r="G60" s="157" t="s">
        <v>401</v>
      </c>
      <c r="H60" s="164"/>
      <c r="I60" s="165"/>
      <c r="J60" s="157" t="s">
        <v>403</v>
      </c>
      <c r="K60" s="164"/>
      <c r="L60" s="165"/>
      <c r="M60" s="157" t="s">
        <v>404</v>
      </c>
      <c r="N60" s="164"/>
      <c r="O60" s="165"/>
      <c r="P60" s="157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46"/>
      <c r="E74" s="147"/>
      <c r="F74" s="147"/>
      <c r="G74" s="146"/>
      <c r="H74" s="147"/>
      <c r="I74" s="147"/>
      <c r="J74" s="146"/>
      <c r="K74" s="147"/>
      <c r="L74" s="147"/>
      <c r="M74" s="146"/>
      <c r="N74" s="147"/>
      <c r="O74" s="147"/>
      <c r="P74" s="146"/>
      <c r="Q74" s="147"/>
      <c r="R74" s="147"/>
    </row>
    <row r="75" spans="4:18" ht="12.75"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4:18" ht="59.25" customHeight="1"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4:18" ht="12.75">
      <c r="D77" s="146"/>
      <c r="E77" s="147"/>
      <c r="F77" s="147"/>
      <c r="G77" s="146"/>
      <c r="H77" s="147"/>
      <c r="I77" s="147"/>
      <c r="J77" s="146"/>
      <c r="K77" s="147"/>
      <c r="L77" s="147"/>
      <c r="M77" s="146"/>
      <c r="N77" s="147"/>
      <c r="O77" s="147"/>
      <c r="P77" s="146"/>
      <c r="Q77" s="147"/>
      <c r="R77" s="147"/>
    </row>
    <row r="78" spans="4:18" ht="12.75"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4:18" ht="21.75" customHeight="1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4:17" ht="12.75">
      <c r="D80" s="155" t="s">
        <v>393</v>
      </c>
      <c r="E80" s="156"/>
      <c r="G80" s="155" t="s">
        <v>393</v>
      </c>
      <c r="H80" s="156"/>
      <c r="J80" s="155" t="s">
        <v>393</v>
      </c>
      <c r="K80" s="156"/>
      <c r="M80" s="155" t="s">
        <v>393</v>
      </c>
      <c r="N80" s="156"/>
      <c r="P80" s="155"/>
      <c r="Q80" s="156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5" t="s">
        <v>394</v>
      </c>
      <c r="E87" s="156"/>
      <c r="G87" s="155" t="s">
        <v>394</v>
      </c>
      <c r="H87" s="156"/>
      <c r="J87" s="155" t="s">
        <v>394</v>
      </c>
      <c r="K87" s="156"/>
      <c r="M87" s="155" t="s">
        <v>394</v>
      </c>
      <c r="N87" s="156"/>
      <c r="P87" s="155"/>
      <c r="Q87" s="156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8" t="s">
        <v>396</v>
      </c>
      <c r="E94" s="158"/>
      <c r="F94" s="158"/>
      <c r="G94" s="158" t="s">
        <v>396</v>
      </c>
      <c r="H94" s="158"/>
      <c r="I94" s="158"/>
      <c r="J94" s="158" t="s">
        <v>396</v>
      </c>
      <c r="K94" s="158"/>
      <c r="L94" s="158"/>
      <c r="M94" s="158" t="s">
        <v>396</v>
      </c>
      <c r="N94" s="158"/>
      <c r="O94" s="158"/>
      <c r="P94" s="158"/>
      <c r="Q94" s="158"/>
      <c r="R94" s="158"/>
    </row>
    <row r="95" spans="4:18" ht="12.75"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</row>
    <row r="96" spans="4:18" ht="12.75"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9" t="s">
        <v>391</v>
      </c>
      <c r="E101" s="156"/>
      <c r="F101" s="156"/>
      <c r="G101" s="159" t="s">
        <v>391</v>
      </c>
      <c r="H101" s="156"/>
      <c r="I101" s="156"/>
      <c r="J101" s="159" t="s">
        <v>391</v>
      </c>
      <c r="K101" s="156"/>
      <c r="L101" s="156"/>
      <c r="M101" s="159" t="s">
        <v>391</v>
      </c>
      <c r="N101" s="156"/>
      <c r="O101" s="156"/>
      <c r="P101" s="159"/>
      <c r="Q101" s="156"/>
      <c r="R101" s="156"/>
    </row>
    <row r="102" spans="4:18" ht="12.75"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2010-07-26T08:01:52Z</dcterms:modified>
  <cp:category/>
  <cp:version/>
  <cp:contentType/>
  <cp:contentStatus/>
</cp:coreProperties>
</file>