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4"/>
  </bookViews>
  <sheets>
    <sheet name="2009年12月份打球统计" sheetId="1" r:id="rId1"/>
    <sheet name="2010年1月球费统计" sheetId="2" r:id="rId2"/>
    <sheet name="2010年2月球费统计" sheetId="3" r:id="rId3"/>
    <sheet name="2010年3月球费统计" sheetId="4" r:id="rId4"/>
    <sheet name="2010年4月球费统计" sheetId="5" r:id="rId5"/>
    <sheet name="Sheet6" sheetId="6" r:id="rId6"/>
    <sheet name="Sheet5" sheetId="7" r:id="rId7"/>
    <sheet name="Sheet4" sheetId="8" r:id="rId8"/>
    <sheet name="Sheet2" sheetId="9" r:id="rId9"/>
    <sheet name="Sheet1" sheetId="10" r:id="rId10"/>
    <sheet name="Sheet3" sheetId="11" r:id="rId11"/>
  </sheets>
  <definedNames>
    <definedName name="top" localSheetId="0">'2009年12月份打球统计'!$AA$3</definedName>
  </definedNames>
  <calcPr fullCalcOnLoad="1"/>
</workbook>
</file>

<file path=xl/sharedStrings.xml><?xml version="1.0" encoding="utf-8"?>
<sst xmlns="http://schemas.openxmlformats.org/spreadsheetml/2006/main" count="403" uniqueCount="104">
  <si>
    <t>日期</t>
  </si>
  <si>
    <t>消费卡</t>
  </si>
  <si>
    <t>场地费</t>
  </si>
  <si>
    <t>库尔腾</t>
  </si>
  <si>
    <t>狮行</t>
  </si>
  <si>
    <t>Stinker</t>
  </si>
  <si>
    <t>William</t>
  </si>
  <si>
    <t>zt9969</t>
  </si>
  <si>
    <t>太阳石</t>
  </si>
  <si>
    <t>Big牛</t>
  </si>
  <si>
    <t>球费</t>
  </si>
  <si>
    <t>人员数量</t>
  </si>
  <si>
    <t>会员</t>
  </si>
  <si>
    <t>非会员</t>
  </si>
  <si>
    <t>艾雪儿</t>
  </si>
  <si>
    <t>天涯</t>
  </si>
  <si>
    <t>tam</t>
  </si>
  <si>
    <t>德邻</t>
  </si>
  <si>
    <t>坚果</t>
  </si>
  <si>
    <t>注解：</t>
  </si>
  <si>
    <t>1、红色字体个人费用为当天出球人员；</t>
  </si>
  <si>
    <t>基金</t>
  </si>
  <si>
    <t xml:space="preserve"> </t>
  </si>
  <si>
    <t>上月结转</t>
  </si>
  <si>
    <t>溜达</t>
  </si>
  <si>
    <t>阿瑟</t>
  </si>
  <si>
    <t>全能</t>
  </si>
  <si>
    <t>死守</t>
  </si>
  <si>
    <t>palio</t>
  </si>
  <si>
    <t>abMan</t>
  </si>
  <si>
    <t>Alan</t>
  </si>
  <si>
    <t>小单</t>
  </si>
  <si>
    <t>小川</t>
  </si>
  <si>
    <t>陈伟文</t>
  </si>
  <si>
    <t>robear</t>
  </si>
  <si>
    <t>彬彬</t>
  </si>
  <si>
    <t>youken</t>
  </si>
  <si>
    <t>阿冬</t>
  </si>
  <si>
    <t>老孙</t>
  </si>
  <si>
    <t>玉龙</t>
  </si>
  <si>
    <t>nais</t>
  </si>
  <si>
    <t>军阀</t>
  </si>
  <si>
    <t>兰梅花</t>
  </si>
  <si>
    <t>demonmai</t>
  </si>
  <si>
    <t>洪青</t>
  </si>
  <si>
    <t>charles</t>
  </si>
  <si>
    <t>青岛小哥</t>
  </si>
  <si>
    <t>白T</t>
  </si>
  <si>
    <t>边帅</t>
  </si>
  <si>
    <t>fish</t>
  </si>
  <si>
    <t>王强</t>
  </si>
  <si>
    <t>even</t>
  </si>
  <si>
    <t>欣语</t>
  </si>
  <si>
    <t>晚上</t>
  </si>
  <si>
    <t>七星</t>
  </si>
  <si>
    <t>当当爸爸</t>
  </si>
  <si>
    <t>王松</t>
  </si>
  <si>
    <t>about</t>
  </si>
  <si>
    <t>包小东</t>
  </si>
  <si>
    <t>胡胡</t>
  </si>
  <si>
    <t>小马</t>
  </si>
  <si>
    <t>fang-jojo</t>
  </si>
  <si>
    <t>friends</t>
  </si>
  <si>
    <t>潜水艇</t>
  </si>
  <si>
    <t>ZT</t>
  </si>
  <si>
    <t>萨芬</t>
  </si>
  <si>
    <t>本月消费</t>
  </si>
  <si>
    <t>本月结转</t>
  </si>
  <si>
    <t>网球消费一览表</t>
  </si>
  <si>
    <t>2、12月06日收jacky 会费900元（威廉）</t>
  </si>
  <si>
    <t>Jacky</t>
  </si>
  <si>
    <t>稻香湖集资会员</t>
  </si>
  <si>
    <t>张新宇</t>
  </si>
  <si>
    <t>大魔头</t>
  </si>
  <si>
    <t>非稻香湖集资会员</t>
  </si>
  <si>
    <t>3、本月22日收彬彬500 全能300 萨芬300</t>
  </si>
  <si>
    <t>2010年一月份网球消费一览表</t>
  </si>
  <si>
    <t>本月发生：</t>
  </si>
  <si>
    <t>废墟</t>
  </si>
  <si>
    <t>1、1月3日废墟因大雪未能赶到，象征性扣5元做为基金 ；</t>
  </si>
  <si>
    <t>4、；1月10日更正了1月1日的场地费用200变240，五人三小时；</t>
  </si>
  <si>
    <t>3、； 1月10日太阳石补缴费200元；</t>
  </si>
  <si>
    <t>5、；1月10日德邻缴替边帅缴费3元。</t>
  </si>
  <si>
    <t>2、；1月5日、8日因大雪取消\12日人员不足取消</t>
  </si>
  <si>
    <t>6、1月15日fang-jojo交200元计入</t>
  </si>
  <si>
    <t>7、1月15日更正zt的费用为455计入总数。清查</t>
  </si>
  <si>
    <t>8、jack 费用1月17日加300</t>
  </si>
  <si>
    <t>9、溜达扣80，单独约球</t>
  </si>
  <si>
    <t>10、24日更正白T费用由60变为65</t>
  </si>
  <si>
    <t>扣费合计</t>
  </si>
  <si>
    <t>2010年二月份网球消费一览表</t>
  </si>
  <si>
    <t>2月6日，阿冬约球2小时，160费用</t>
  </si>
  <si>
    <t>2月26日，德邻、丁克约球龙城2小时（每人扣60元）</t>
  </si>
  <si>
    <t>2月28日元宵节？？？在龙城缴费200元</t>
  </si>
  <si>
    <t>friends 2月28日缴费200元</t>
  </si>
  <si>
    <t>tam2月28日单独扣90元</t>
  </si>
  <si>
    <t>alan2月28日 缴100元</t>
  </si>
  <si>
    <t>修正了威廉的费用！、修正了jacky的费用</t>
  </si>
  <si>
    <t>2010年3月份网球消费一览表</t>
  </si>
  <si>
    <t>TEMP</t>
  </si>
  <si>
    <t>3月8日：阿冬500，晚上500，萨芬300，天涯300，威廉500</t>
  </si>
  <si>
    <t>天涯、威廉 各扣140元做为球钱，请查！</t>
  </si>
  <si>
    <t>2010年4月份网球消费一览表</t>
  </si>
  <si>
    <t>yxc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</si>
</sst>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1][$-804]m&quot;月&quot;d&quot;日&quot;;@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color indexed="10"/>
      <name val="Simsun"/>
      <family val="0"/>
    </font>
    <font>
      <b/>
      <sz val="10"/>
      <color indexed="12"/>
      <name val="Simsun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58" fontId="5" fillId="0" borderId="2" xfId="0" applyNumberFormat="1" applyFont="1" applyBorder="1" applyAlignment="1">
      <alignment vertical="center"/>
    </xf>
    <xf numFmtId="58" fontId="5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R1">
      <selection activeCell="AH14" sqref="AH14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1.37890625" style="2" customWidth="1"/>
    <col min="9" max="9" width="7.00390625" style="2" bestFit="1" customWidth="1"/>
    <col min="10" max="10" width="6.25390625" style="2" bestFit="1" customWidth="1"/>
    <col min="11" max="11" width="7.75390625" style="2" customWidth="1"/>
    <col min="12" max="12" width="6.25390625" style="2" customWidth="1"/>
    <col min="13" max="13" width="5.25390625" style="2" bestFit="1" customWidth="1"/>
    <col min="14" max="14" width="6.25390625" style="2" bestFit="1" customWidth="1"/>
    <col min="15" max="23" width="6.25390625" style="2" customWidth="1"/>
    <col min="24" max="24" width="7.00390625" style="2" bestFit="1" customWidth="1"/>
    <col min="25" max="25" width="6.25390625" style="2" bestFit="1" customWidth="1"/>
    <col min="26" max="27" width="6.25390625" style="2" customWidth="1"/>
    <col min="28" max="28" width="7.00390625" style="2" bestFit="1" customWidth="1"/>
    <col min="29" max="29" width="9.00390625" style="2" customWidth="1"/>
    <col min="30" max="30" width="3.25390625" style="2" customWidth="1"/>
    <col min="31" max="32" width="6.25390625" style="2" customWidth="1"/>
    <col min="33" max="33" width="6.25390625" style="2" bestFit="1" customWidth="1"/>
    <col min="34" max="34" width="6.25390625" style="2" customWidth="1"/>
    <col min="35" max="35" width="6.25390625" style="2" bestFit="1" customWidth="1"/>
    <col min="36" max="36" width="6.25390625" style="2" customWidth="1"/>
    <col min="37" max="37" width="7.25390625" style="2" customWidth="1"/>
    <col min="38" max="38" width="7.375" style="2" bestFit="1" customWidth="1"/>
    <col min="39" max="45" width="7.375" style="2" customWidth="1"/>
    <col min="46" max="46" width="5.125" style="2" bestFit="1" customWidth="1"/>
    <col min="47" max="47" width="5.125" style="2" customWidth="1"/>
    <col min="48" max="48" width="5.625" style="2" bestFit="1" customWidth="1"/>
    <col min="49" max="55" width="5.625" style="2" customWidth="1"/>
    <col min="56" max="56" width="6.50390625" style="2" customWidth="1"/>
    <col min="57" max="58" width="5.625" style="2" customWidth="1"/>
    <col min="59" max="59" width="7.875" style="2" customWidth="1"/>
    <col min="60" max="60" width="5.625" style="2" customWidth="1"/>
    <col min="61" max="61" width="5.125" style="2" customWidth="1"/>
    <col min="62" max="62" width="7.00390625" style="2" customWidth="1"/>
    <col min="63" max="63" width="7.375" style="2" customWidth="1"/>
    <col min="64" max="64" width="2.625" style="2" customWidth="1"/>
    <col min="65" max="16384" width="9.00390625" style="2" customWidth="1"/>
  </cols>
  <sheetData>
    <row r="1" spans="1:21" ht="35.25" customHeight="1" thickBo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67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25"/>
      <c r="I2" s="115" t="s">
        <v>71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35"/>
      <c r="AE2" s="119" t="s">
        <v>74</v>
      </c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1"/>
      <c r="BL2" s="40"/>
      <c r="BM2" s="117" t="s">
        <v>13</v>
      </c>
      <c r="BN2" s="117"/>
      <c r="BO2" s="118"/>
    </row>
    <row r="3" spans="1:67" ht="12">
      <c r="A3" s="109"/>
      <c r="B3" s="111"/>
      <c r="C3" s="113"/>
      <c r="D3" s="111"/>
      <c r="E3" s="111"/>
      <c r="F3" s="1" t="s">
        <v>12</v>
      </c>
      <c r="G3" s="1" t="s">
        <v>13</v>
      </c>
      <c r="H3" s="1"/>
      <c r="I3" s="26" t="s">
        <v>14</v>
      </c>
      <c r="J3" s="26" t="s">
        <v>24</v>
      </c>
      <c r="K3" s="27" t="s">
        <v>6</v>
      </c>
      <c r="L3" s="27" t="s">
        <v>9</v>
      </c>
      <c r="M3" s="26" t="s">
        <v>34</v>
      </c>
      <c r="N3" s="26" t="s">
        <v>25</v>
      </c>
      <c r="O3" s="27" t="s">
        <v>57</v>
      </c>
      <c r="P3" s="26" t="s">
        <v>15</v>
      </c>
      <c r="Q3" s="27" t="s">
        <v>37</v>
      </c>
      <c r="R3" s="27" t="s">
        <v>35</v>
      </c>
      <c r="S3" s="27" t="s">
        <v>44</v>
      </c>
      <c r="T3" s="27" t="s">
        <v>70</v>
      </c>
      <c r="U3" s="26" t="s">
        <v>27</v>
      </c>
      <c r="V3" s="26" t="s">
        <v>16</v>
      </c>
      <c r="W3" s="27" t="s">
        <v>38</v>
      </c>
      <c r="X3" s="26" t="s">
        <v>32</v>
      </c>
      <c r="Y3" s="27" t="s">
        <v>36</v>
      </c>
      <c r="Z3" s="27" t="s">
        <v>17</v>
      </c>
      <c r="AA3" s="27" t="s">
        <v>3</v>
      </c>
      <c r="AB3" s="27" t="s">
        <v>4</v>
      </c>
      <c r="AC3" s="28" t="s">
        <v>5</v>
      </c>
      <c r="AD3" s="36"/>
      <c r="AE3" s="1" t="s">
        <v>28</v>
      </c>
      <c r="AF3" s="1" t="s">
        <v>30</v>
      </c>
      <c r="AG3" s="3" t="s">
        <v>41</v>
      </c>
      <c r="AH3" s="31" t="s">
        <v>26</v>
      </c>
      <c r="AI3" s="3" t="s">
        <v>47</v>
      </c>
      <c r="AJ3" s="1" t="s">
        <v>29</v>
      </c>
      <c r="AK3" s="3" t="s">
        <v>46</v>
      </c>
      <c r="AL3" s="3" t="s">
        <v>8</v>
      </c>
      <c r="AM3" s="3" t="s">
        <v>52</v>
      </c>
      <c r="AN3" s="3" t="s">
        <v>40</v>
      </c>
      <c r="AO3" s="3" t="s">
        <v>48</v>
      </c>
      <c r="AP3" s="3" t="s">
        <v>60</v>
      </c>
      <c r="AQ3" s="3" t="s">
        <v>39</v>
      </c>
      <c r="AR3" s="3" t="s">
        <v>42</v>
      </c>
      <c r="AS3" s="3" t="s">
        <v>51</v>
      </c>
      <c r="AT3" s="3" t="s">
        <v>54</v>
      </c>
      <c r="AU3" s="1" t="s">
        <v>31</v>
      </c>
      <c r="AV3" s="3" t="s">
        <v>61</v>
      </c>
      <c r="AW3" s="3" t="s">
        <v>59</v>
      </c>
      <c r="AX3" s="3" t="s">
        <v>58</v>
      </c>
      <c r="AY3" s="3" t="s">
        <v>72</v>
      </c>
      <c r="AZ3" s="3" t="s">
        <v>56</v>
      </c>
      <c r="BA3" s="3" t="s">
        <v>55</v>
      </c>
      <c r="BB3" s="3" t="s">
        <v>18</v>
      </c>
      <c r="BC3" s="3" t="s">
        <v>53</v>
      </c>
      <c r="BD3" s="3" t="s">
        <v>73</v>
      </c>
      <c r="BE3" s="3" t="s">
        <v>50</v>
      </c>
      <c r="BF3" s="3" t="s">
        <v>49</v>
      </c>
      <c r="BG3" s="3" t="s">
        <v>62</v>
      </c>
      <c r="BH3" s="3" t="s">
        <v>64</v>
      </c>
      <c r="BI3" s="3" t="s">
        <v>65</v>
      </c>
      <c r="BJ3" s="43" t="s">
        <v>7</v>
      </c>
      <c r="BK3" s="3" t="s">
        <v>63</v>
      </c>
      <c r="BL3" s="41"/>
      <c r="BM3" s="1" t="s">
        <v>33</v>
      </c>
      <c r="BN3" s="3" t="s">
        <v>43</v>
      </c>
      <c r="BO3" s="44" t="s">
        <v>45</v>
      </c>
    </row>
    <row r="4" spans="1:67" ht="12">
      <c r="A4" s="10" t="s">
        <v>23</v>
      </c>
      <c r="B4" s="11">
        <v>14960</v>
      </c>
      <c r="C4" s="11">
        <v>429</v>
      </c>
      <c r="D4" s="11"/>
      <c r="E4" s="11"/>
      <c r="F4" s="11"/>
      <c r="G4" s="11"/>
      <c r="H4" s="11"/>
      <c r="I4" s="11">
        <v>707</v>
      </c>
      <c r="J4" s="11">
        <v>1133</v>
      </c>
      <c r="K4" s="11">
        <v>956</v>
      </c>
      <c r="L4" s="11">
        <v>1252</v>
      </c>
      <c r="M4" s="11">
        <v>1201</v>
      </c>
      <c r="N4" s="11">
        <v>1106</v>
      </c>
      <c r="O4" s="11">
        <v>1089</v>
      </c>
      <c r="P4" s="11">
        <v>875</v>
      </c>
      <c r="Q4" s="11">
        <v>487</v>
      </c>
      <c r="R4" s="11">
        <f>-9+500</f>
        <v>491</v>
      </c>
      <c r="S4" s="11">
        <v>1411</v>
      </c>
      <c r="T4" s="11">
        <v>994</v>
      </c>
      <c r="U4" s="11">
        <v>716</v>
      </c>
      <c r="V4" s="11">
        <v>1301</v>
      </c>
      <c r="W4" s="11">
        <v>1257</v>
      </c>
      <c r="X4" s="11">
        <v>1383</v>
      </c>
      <c r="Y4" s="11">
        <v>969</v>
      </c>
      <c r="Z4" s="11">
        <v>1061</v>
      </c>
      <c r="AA4" s="11">
        <v>1031</v>
      </c>
      <c r="AB4" s="11">
        <v>1135</v>
      </c>
      <c r="AC4" s="11">
        <v>1129</v>
      </c>
      <c r="AD4" s="37"/>
      <c r="AE4" s="11">
        <v>182</v>
      </c>
      <c r="AF4" s="11">
        <v>-91</v>
      </c>
      <c r="AG4" s="11">
        <v>263</v>
      </c>
      <c r="AH4" s="11">
        <f>53+300</f>
        <v>353</v>
      </c>
      <c r="AI4" s="11">
        <v>116</v>
      </c>
      <c r="AJ4" s="11">
        <v>44</v>
      </c>
      <c r="AK4" s="11">
        <v>300</v>
      </c>
      <c r="AL4" s="11">
        <v>132</v>
      </c>
      <c r="AM4" s="11">
        <v>65</v>
      </c>
      <c r="AN4" s="11">
        <v>73</v>
      </c>
      <c r="AO4" s="11">
        <v>-3</v>
      </c>
      <c r="AP4" s="11">
        <v>-23</v>
      </c>
      <c r="AQ4" s="11">
        <v>197</v>
      </c>
      <c r="AR4" s="11">
        <v>84</v>
      </c>
      <c r="AS4" s="11">
        <v>33</v>
      </c>
      <c r="AT4" s="11">
        <v>102</v>
      </c>
      <c r="AU4" s="11">
        <v>186</v>
      </c>
      <c r="AV4" s="11">
        <v>183</v>
      </c>
      <c r="AW4" s="11">
        <v>185</v>
      </c>
      <c r="AX4" s="11">
        <v>36</v>
      </c>
      <c r="AY4" s="11">
        <v>125</v>
      </c>
      <c r="AZ4" s="11">
        <v>6</v>
      </c>
      <c r="BA4" s="11">
        <v>190</v>
      </c>
      <c r="BB4" s="11">
        <v>1009</v>
      </c>
      <c r="BC4" s="11">
        <v>131</v>
      </c>
      <c r="BD4" s="11">
        <v>236</v>
      </c>
      <c r="BE4" s="11">
        <v>195</v>
      </c>
      <c r="BF4" s="11">
        <v>51</v>
      </c>
      <c r="BG4" s="11">
        <v>195</v>
      </c>
      <c r="BH4" s="11">
        <v>455</v>
      </c>
      <c r="BI4" s="11">
        <f>150+300</f>
        <v>450</v>
      </c>
      <c r="BJ4" s="45"/>
      <c r="BK4" s="11">
        <v>227</v>
      </c>
      <c r="BL4" s="11"/>
      <c r="BM4" s="5">
        <v>577</v>
      </c>
      <c r="BN4" s="5">
        <v>29</v>
      </c>
      <c r="BO4" s="14">
        <v>20</v>
      </c>
    </row>
    <row r="5" spans="1:67" ht="12">
      <c r="A5" s="8">
        <v>20091204</v>
      </c>
      <c r="B5" s="5">
        <v>14760</v>
      </c>
      <c r="C5" s="5">
        <v>0</v>
      </c>
      <c r="D5" s="5">
        <v>200</v>
      </c>
      <c r="E5" s="5">
        <v>38</v>
      </c>
      <c r="F5" s="5">
        <v>4</v>
      </c>
      <c r="G5" s="5">
        <v>1</v>
      </c>
      <c r="H5" s="6"/>
      <c r="I5" s="5">
        <v>0</v>
      </c>
      <c r="J5" s="5">
        <v>0</v>
      </c>
      <c r="K5" s="7">
        <f>-45+38</f>
        <v>-7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-13</v>
      </c>
      <c r="AA5" s="5">
        <v>-45</v>
      </c>
      <c r="AB5" s="5">
        <v>-45</v>
      </c>
      <c r="AC5" s="29">
        <v>-45</v>
      </c>
      <c r="AD5" s="38"/>
      <c r="AE5" s="5">
        <v>0</v>
      </c>
      <c r="AF5" s="5">
        <v>0</v>
      </c>
      <c r="AG5" s="5">
        <v>0</v>
      </c>
      <c r="AH5" s="32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45">
        <v>-45</v>
      </c>
      <c r="BK5" s="5">
        <v>0</v>
      </c>
      <c r="BL5" s="42"/>
      <c r="BM5" s="5">
        <v>0</v>
      </c>
      <c r="BN5" s="5">
        <v>0</v>
      </c>
      <c r="BO5" s="14">
        <v>0</v>
      </c>
    </row>
    <row r="6" spans="1:67" ht="12">
      <c r="A6" s="8">
        <v>20091206</v>
      </c>
      <c r="B6" s="5">
        <f aca="true" t="shared" si="0" ref="B6:B16">B5-D6</f>
        <v>14280</v>
      </c>
      <c r="C6" s="5">
        <v>0</v>
      </c>
      <c r="D6" s="5">
        <v>480</v>
      </c>
      <c r="E6" s="5">
        <v>30</v>
      </c>
      <c r="F6" s="5">
        <v>10</v>
      </c>
      <c r="G6" s="5">
        <v>0</v>
      </c>
      <c r="H6" s="6"/>
      <c r="I6" s="5">
        <v>0</v>
      </c>
      <c r="J6" s="5">
        <v>0</v>
      </c>
      <c r="K6" s="5">
        <v>-48</v>
      </c>
      <c r="L6" s="5">
        <v>-54</v>
      </c>
      <c r="M6" s="5">
        <v>0</v>
      </c>
      <c r="N6" s="5">
        <v>0</v>
      </c>
      <c r="O6" s="5">
        <v>0</v>
      </c>
      <c r="P6" s="5">
        <v>-54</v>
      </c>
      <c r="Q6" s="5">
        <v>0</v>
      </c>
      <c r="R6" s="12">
        <v>0</v>
      </c>
      <c r="S6" s="12">
        <v>0</v>
      </c>
      <c r="T6" s="5">
        <v>-54</v>
      </c>
      <c r="U6" s="5">
        <v>0</v>
      </c>
      <c r="V6" s="5">
        <v>-48</v>
      </c>
      <c r="W6" s="5">
        <v>0</v>
      </c>
      <c r="X6" s="5">
        <v>-48</v>
      </c>
      <c r="Y6" s="5">
        <v>0</v>
      </c>
      <c r="Z6" s="5">
        <v>0</v>
      </c>
      <c r="AA6" s="5">
        <v>0</v>
      </c>
      <c r="AB6" s="7">
        <v>-18</v>
      </c>
      <c r="AC6" s="29">
        <v>-48</v>
      </c>
      <c r="AD6" s="38"/>
      <c r="AE6" s="5">
        <v>0</v>
      </c>
      <c r="AF6" s="5">
        <v>0</v>
      </c>
      <c r="AG6" s="5">
        <v>0</v>
      </c>
      <c r="AH6" s="32">
        <v>0</v>
      </c>
      <c r="AI6" s="5">
        <v>0</v>
      </c>
      <c r="AJ6" s="5">
        <v>0</v>
      </c>
      <c r="AK6" s="5">
        <v>0</v>
      </c>
      <c r="AL6" s="5">
        <v>-54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-54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45">
        <v>0</v>
      </c>
      <c r="BK6" s="5">
        <v>0</v>
      </c>
      <c r="BL6" s="42"/>
      <c r="BM6" s="5">
        <v>0</v>
      </c>
      <c r="BN6" s="5">
        <v>0</v>
      </c>
      <c r="BO6" s="14">
        <v>0</v>
      </c>
    </row>
    <row r="7" spans="1:67" ht="12">
      <c r="A7" s="8">
        <v>20091208</v>
      </c>
      <c r="B7" s="5">
        <f t="shared" si="0"/>
        <v>14080</v>
      </c>
      <c r="C7" s="5">
        <v>0</v>
      </c>
      <c r="D7" s="5">
        <v>200</v>
      </c>
      <c r="E7" s="5">
        <v>30</v>
      </c>
      <c r="F7" s="5">
        <v>5</v>
      </c>
      <c r="G7" s="5">
        <v>0</v>
      </c>
      <c r="H7" s="6"/>
      <c r="I7" s="5">
        <v>0</v>
      </c>
      <c r="J7" s="5">
        <v>0</v>
      </c>
      <c r="K7" s="5">
        <v>-46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-46</v>
      </c>
      <c r="AB7" s="5">
        <v>0</v>
      </c>
      <c r="AC7" s="29">
        <v>0</v>
      </c>
      <c r="AD7" s="38"/>
      <c r="AE7" s="5">
        <v>0</v>
      </c>
      <c r="AF7" s="5">
        <v>0</v>
      </c>
      <c r="AG7" s="5">
        <v>0</v>
      </c>
      <c r="AH7" s="32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-46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-46</v>
      </c>
      <c r="BH7" s="5">
        <v>0</v>
      </c>
      <c r="BI7" s="5">
        <v>-46</v>
      </c>
      <c r="BJ7" s="45">
        <v>0</v>
      </c>
      <c r="BK7" s="5">
        <v>0</v>
      </c>
      <c r="BL7" s="42"/>
      <c r="BM7" s="5">
        <v>0</v>
      </c>
      <c r="BN7" s="5">
        <v>0</v>
      </c>
      <c r="BO7" s="14">
        <v>0</v>
      </c>
    </row>
    <row r="8" spans="1:67" ht="12">
      <c r="A8" s="8">
        <v>20091211</v>
      </c>
      <c r="B8" s="5">
        <f t="shared" si="0"/>
        <v>13880</v>
      </c>
      <c r="C8" s="5">
        <v>5</v>
      </c>
      <c r="D8" s="5">
        <v>200</v>
      </c>
      <c r="E8" s="5">
        <v>0</v>
      </c>
      <c r="F8" s="5">
        <v>4</v>
      </c>
      <c r="G8" s="5">
        <v>0</v>
      </c>
      <c r="H8" s="6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-50</v>
      </c>
      <c r="AA8" s="5">
        <v>0</v>
      </c>
      <c r="AB8" s="5">
        <v>-50</v>
      </c>
      <c r="AC8" s="29">
        <v>-50</v>
      </c>
      <c r="AD8" s="38"/>
      <c r="AE8" s="5">
        <v>0</v>
      </c>
      <c r="AF8" s="5">
        <v>0</v>
      </c>
      <c r="AG8" s="5">
        <v>0</v>
      </c>
      <c r="AH8" s="32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-55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45">
        <v>0</v>
      </c>
      <c r="BK8" s="5">
        <v>0</v>
      </c>
      <c r="BL8" s="42"/>
      <c r="BM8" s="5">
        <v>0</v>
      </c>
      <c r="BN8" s="5">
        <v>0</v>
      </c>
      <c r="BO8" s="14">
        <v>0</v>
      </c>
    </row>
    <row r="9" spans="1:67" ht="12">
      <c r="A9" s="8">
        <v>20091213</v>
      </c>
      <c r="B9" s="5">
        <f t="shared" si="0"/>
        <v>13240</v>
      </c>
      <c r="C9" s="5">
        <v>8</v>
      </c>
      <c r="D9" s="5">
        <v>640</v>
      </c>
      <c r="E9" s="5">
        <v>48</v>
      </c>
      <c r="F9" s="5">
        <v>8</v>
      </c>
      <c r="G9" s="5">
        <v>4</v>
      </c>
      <c r="H9" s="6"/>
      <c r="I9" s="5">
        <v>-58</v>
      </c>
      <c r="J9" s="5">
        <v>0</v>
      </c>
      <c r="K9" s="5">
        <v>-58</v>
      </c>
      <c r="L9" s="5">
        <v>0</v>
      </c>
      <c r="M9" s="5">
        <v>0</v>
      </c>
      <c r="N9" s="5">
        <v>0</v>
      </c>
      <c r="O9" s="5">
        <v>0</v>
      </c>
      <c r="P9" s="5">
        <v>-58</v>
      </c>
      <c r="Q9" s="5">
        <v>0</v>
      </c>
      <c r="R9" s="5">
        <v>-58</v>
      </c>
      <c r="S9" s="5">
        <v>0</v>
      </c>
      <c r="T9" s="5">
        <v>-290</v>
      </c>
      <c r="U9" s="5">
        <v>0</v>
      </c>
      <c r="V9" s="5">
        <v>-58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-58</v>
      </c>
      <c r="AC9" s="29">
        <v>-58</v>
      </c>
      <c r="AD9" s="38"/>
      <c r="AE9" s="5">
        <v>0</v>
      </c>
      <c r="AF9" s="5">
        <v>0</v>
      </c>
      <c r="AG9" s="5">
        <v>0</v>
      </c>
      <c r="AH9" s="32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45">
        <v>0</v>
      </c>
      <c r="BK9" s="5">
        <v>0</v>
      </c>
      <c r="BL9" s="42"/>
      <c r="BM9" s="5">
        <v>0</v>
      </c>
      <c r="BN9" s="5">
        <v>0</v>
      </c>
      <c r="BO9" s="14">
        <v>0</v>
      </c>
    </row>
    <row r="10" spans="1:67" ht="12">
      <c r="A10" s="8">
        <v>20091215</v>
      </c>
      <c r="B10" s="5">
        <f t="shared" si="0"/>
        <v>12920</v>
      </c>
      <c r="C10" s="5">
        <v>5</v>
      </c>
      <c r="D10" s="5">
        <v>320</v>
      </c>
      <c r="E10" s="5">
        <v>48</v>
      </c>
      <c r="F10" s="5">
        <v>8</v>
      </c>
      <c r="G10" s="5">
        <v>0</v>
      </c>
      <c r="H10" s="6"/>
      <c r="I10" s="5">
        <v>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-40</v>
      </c>
      <c r="Q10" s="5">
        <v>-52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-40</v>
      </c>
      <c r="X10" s="5">
        <v>0</v>
      </c>
      <c r="Y10" s="5">
        <v>-52</v>
      </c>
      <c r="Z10" s="5">
        <v>-52</v>
      </c>
      <c r="AA10" s="5">
        <v>-40</v>
      </c>
      <c r="AB10" s="5">
        <v>0</v>
      </c>
      <c r="AC10" s="29">
        <v>0</v>
      </c>
      <c r="AD10" s="38"/>
      <c r="AE10" s="5">
        <v>0</v>
      </c>
      <c r="AF10" s="5">
        <v>0</v>
      </c>
      <c r="AG10" s="5">
        <v>0</v>
      </c>
      <c r="AH10" s="32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-57</v>
      </c>
      <c r="BJ10" s="45">
        <v>0</v>
      </c>
      <c r="BK10" s="5">
        <v>0</v>
      </c>
      <c r="BL10" s="42"/>
      <c r="BM10" s="5">
        <v>0</v>
      </c>
      <c r="BN10" s="5">
        <v>0</v>
      </c>
      <c r="BO10" s="14">
        <v>0</v>
      </c>
    </row>
    <row r="11" spans="1:67" ht="12">
      <c r="A11" s="8">
        <v>20091218</v>
      </c>
      <c r="B11" s="5">
        <f t="shared" si="0"/>
        <v>12720</v>
      </c>
      <c r="C11" s="5">
        <v>10</v>
      </c>
      <c r="D11" s="5">
        <v>200</v>
      </c>
      <c r="E11" s="5">
        <v>0</v>
      </c>
      <c r="F11" s="5">
        <v>3</v>
      </c>
      <c r="G11" s="5">
        <v>1</v>
      </c>
      <c r="H11" s="6"/>
      <c r="I11" s="5">
        <v>0</v>
      </c>
      <c r="J11" s="5">
        <v>0</v>
      </c>
      <c r="K11" s="5">
        <v>-40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-40</v>
      </c>
      <c r="AC11" s="29">
        <v>-40</v>
      </c>
      <c r="AD11" s="38"/>
      <c r="AE11" s="5">
        <v>0</v>
      </c>
      <c r="AF11" s="5">
        <v>0</v>
      </c>
      <c r="AG11" s="5">
        <v>0</v>
      </c>
      <c r="AH11" s="32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45">
        <v>-90</v>
      </c>
      <c r="BK11" s="5">
        <v>0</v>
      </c>
      <c r="BL11" s="42"/>
      <c r="BM11" s="5">
        <v>0</v>
      </c>
      <c r="BN11" s="5">
        <v>0</v>
      </c>
      <c r="BO11" s="14">
        <v>0</v>
      </c>
    </row>
    <row r="12" spans="1:67" ht="12">
      <c r="A12" s="8">
        <v>20091220</v>
      </c>
      <c r="B12" s="5">
        <f t="shared" si="0"/>
        <v>12160</v>
      </c>
      <c r="C12" s="5">
        <v>8</v>
      </c>
      <c r="D12" s="5">
        <v>560</v>
      </c>
      <c r="E12" s="5">
        <v>60</v>
      </c>
      <c r="F12" s="5">
        <v>11</v>
      </c>
      <c r="G12" s="5">
        <v>0</v>
      </c>
      <c r="H12" s="6"/>
      <c r="I12" s="5">
        <v>0</v>
      </c>
      <c r="J12" s="5">
        <v>9</v>
      </c>
      <c r="K12" s="5">
        <v>-78</v>
      </c>
      <c r="L12" s="5">
        <v>0</v>
      </c>
      <c r="M12" s="5">
        <v>0</v>
      </c>
      <c r="N12" s="5">
        <v>0</v>
      </c>
      <c r="O12" s="5">
        <v>0</v>
      </c>
      <c r="P12" s="5">
        <v>-51</v>
      </c>
      <c r="Q12" s="5">
        <v>0</v>
      </c>
      <c r="R12" s="5">
        <v>-58</v>
      </c>
      <c r="S12" s="5">
        <v>0</v>
      </c>
      <c r="T12" s="5">
        <v>0</v>
      </c>
      <c r="U12" s="5">
        <v>-51</v>
      </c>
      <c r="V12" s="5">
        <v>-58</v>
      </c>
      <c r="W12" s="5">
        <v>0</v>
      </c>
      <c r="X12" s="5">
        <v>0</v>
      </c>
      <c r="Y12" s="5">
        <v>-58</v>
      </c>
      <c r="Z12" s="5">
        <v>0</v>
      </c>
      <c r="AA12" s="5">
        <v>-58</v>
      </c>
      <c r="AB12" s="5">
        <v>-58</v>
      </c>
      <c r="AC12" s="29">
        <v>-51</v>
      </c>
      <c r="AD12" s="38"/>
      <c r="AE12" s="5">
        <v>0</v>
      </c>
      <c r="AF12" s="5">
        <v>0</v>
      </c>
      <c r="AG12" s="5">
        <v>0</v>
      </c>
      <c r="AH12" s="32">
        <v>0</v>
      </c>
      <c r="AI12" s="5">
        <v>-56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45">
        <v>0</v>
      </c>
      <c r="BK12" s="5">
        <v>0</v>
      </c>
      <c r="BL12" s="42"/>
      <c r="BM12" s="5">
        <v>0</v>
      </c>
      <c r="BN12" s="5">
        <v>0</v>
      </c>
      <c r="BO12" s="14">
        <v>0</v>
      </c>
    </row>
    <row r="13" spans="1:67" ht="12">
      <c r="A13" s="8">
        <v>20091222</v>
      </c>
      <c r="B13" s="5">
        <f t="shared" si="0"/>
        <v>11760</v>
      </c>
      <c r="C13" s="5">
        <v>25</v>
      </c>
      <c r="D13" s="5">
        <v>400</v>
      </c>
      <c r="E13" s="5">
        <v>78</v>
      </c>
      <c r="F13" s="5">
        <v>10</v>
      </c>
      <c r="G13" s="5">
        <v>0</v>
      </c>
      <c r="H13" s="6"/>
      <c r="I13" s="5">
        <f>-48+78</f>
        <v>30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-48</v>
      </c>
      <c r="Z13" s="5">
        <v>-48</v>
      </c>
      <c r="AA13" s="5">
        <v>-48</v>
      </c>
      <c r="AB13" s="5">
        <v>-48</v>
      </c>
      <c r="AC13" s="29">
        <v>0</v>
      </c>
      <c r="AD13" s="38"/>
      <c r="AE13" s="5">
        <v>0</v>
      </c>
      <c r="AF13" s="5">
        <v>0</v>
      </c>
      <c r="AG13" s="5">
        <v>0</v>
      </c>
      <c r="AH13" s="32">
        <f>-43-5</f>
        <v>-48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f>-48-5</f>
        <v>-53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f>-48-5</f>
        <v>-53</v>
      </c>
      <c r="BC13" s="5">
        <v>0</v>
      </c>
      <c r="BD13" s="5">
        <v>0</v>
      </c>
      <c r="BE13" s="5">
        <v>0</v>
      </c>
      <c r="BF13" s="5">
        <v>0</v>
      </c>
      <c r="BG13" s="5">
        <f>-48-5</f>
        <v>-53</v>
      </c>
      <c r="BH13" s="5">
        <v>0</v>
      </c>
      <c r="BI13" s="5">
        <f>-48-5</f>
        <v>-53</v>
      </c>
      <c r="BJ13" s="45">
        <v>0</v>
      </c>
      <c r="BK13" s="5">
        <v>0</v>
      </c>
      <c r="BL13" s="42"/>
      <c r="BM13" s="5">
        <v>0</v>
      </c>
      <c r="BN13" s="5">
        <v>0</v>
      </c>
      <c r="BO13" s="14">
        <v>0</v>
      </c>
    </row>
    <row r="14" spans="1:67" ht="12">
      <c r="A14" s="8">
        <v>20091225</v>
      </c>
      <c r="B14" s="5">
        <f t="shared" si="0"/>
        <v>11280</v>
      </c>
      <c r="C14" s="5">
        <v>5</v>
      </c>
      <c r="D14" s="5">
        <v>480</v>
      </c>
      <c r="E14" s="5">
        <v>40</v>
      </c>
      <c r="F14" s="5">
        <v>10</v>
      </c>
      <c r="G14" s="5">
        <v>0</v>
      </c>
      <c r="H14" s="6"/>
      <c r="I14" s="5">
        <v>-8</v>
      </c>
      <c r="J14" s="5">
        <v>0</v>
      </c>
      <c r="K14" s="5">
        <v>-56</v>
      </c>
      <c r="L14" s="5">
        <v>0</v>
      </c>
      <c r="M14" s="5">
        <v>0</v>
      </c>
      <c r="N14" s="5">
        <v>0</v>
      </c>
      <c r="O14" s="5">
        <v>0</v>
      </c>
      <c r="P14" s="5">
        <v>-104</v>
      </c>
      <c r="Q14" s="5">
        <v>0</v>
      </c>
      <c r="R14" s="5">
        <v>0</v>
      </c>
      <c r="S14" s="5">
        <v>0</v>
      </c>
      <c r="T14" s="5">
        <v>-56</v>
      </c>
      <c r="U14" s="5">
        <v>-56</v>
      </c>
      <c r="V14" s="5">
        <v>0</v>
      </c>
      <c r="W14" s="5">
        <v>0</v>
      </c>
      <c r="X14" s="5">
        <v>0</v>
      </c>
      <c r="Y14" s="5">
        <v>-48</v>
      </c>
      <c r="Z14" s="5">
        <v>0</v>
      </c>
      <c r="AA14" s="5">
        <v>-48</v>
      </c>
      <c r="AB14" s="5">
        <v>0</v>
      </c>
      <c r="AC14" s="29">
        <v>-56</v>
      </c>
      <c r="AD14" s="38"/>
      <c r="AE14" s="5">
        <v>0</v>
      </c>
      <c r="AF14" s="5">
        <v>0</v>
      </c>
      <c r="AG14" s="5">
        <v>0</v>
      </c>
      <c r="AH14" s="32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-53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45">
        <v>0</v>
      </c>
      <c r="BK14" s="5">
        <v>0</v>
      </c>
      <c r="BL14" s="42"/>
      <c r="BM14" s="5">
        <v>0</v>
      </c>
      <c r="BN14" s="5">
        <v>0</v>
      </c>
      <c r="BO14" s="14">
        <v>0</v>
      </c>
    </row>
    <row r="15" spans="1:67" ht="12">
      <c r="A15" s="8">
        <v>20091227</v>
      </c>
      <c r="B15" s="5">
        <f t="shared" si="0"/>
        <v>10800</v>
      </c>
      <c r="C15" s="5">
        <v>8</v>
      </c>
      <c r="D15" s="5">
        <v>480</v>
      </c>
      <c r="E15" s="5">
        <v>90</v>
      </c>
      <c r="F15" s="5">
        <v>20</v>
      </c>
      <c r="G15" s="5">
        <v>0</v>
      </c>
      <c r="H15" s="6"/>
      <c r="I15" s="5">
        <v>-34</v>
      </c>
      <c r="J15" s="5">
        <v>-34</v>
      </c>
      <c r="K15" s="5">
        <v>-68</v>
      </c>
      <c r="L15" s="5">
        <v>-34</v>
      </c>
      <c r="M15" s="5">
        <v>-34</v>
      </c>
      <c r="N15" s="5">
        <v>0</v>
      </c>
      <c r="O15" s="5">
        <v>0</v>
      </c>
      <c r="P15" s="5">
        <v>-34</v>
      </c>
      <c r="Q15" s="5">
        <v>-34</v>
      </c>
      <c r="R15" s="5">
        <v>0</v>
      </c>
      <c r="S15" s="5">
        <v>-34</v>
      </c>
      <c r="T15" s="5">
        <v>0</v>
      </c>
      <c r="U15" s="5">
        <v>0</v>
      </c>
      <c r="V15" s="5">
        <v>-34</v>
      </c>
      <c r="W15" s="5">
        <v>-34</v>
      </c>
      <c r="X15" s="5">
        <v>0</v>
      </c>
      <c r="Y15" s="5">
        <v>-34</v>
      </c>
      <c r="Z15" s="5">
        <v>-34</v>
      </c>
      <c r="AA15" s="5">
        <v>0</v>
      </c>
      <c r="AB15" s="5">
        <v>-34</v>
      </c>
      <c r="AC15" s="29">
        <v>-34</v>
      </c>
      <c r="AD15" s="38"/>
      <c r="AE15" s="5">
        <v>-34</v>
      </c>
      <c r="AF15" s="5">
        <v>0</v>
      </c>
      <c r="AG15" s="5">
        <v>0</v>
      </c>
      <c r="AH15" s="32">
        <v>-34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45">
        <v>0</v>
      </c>
      <c r="BK15" s="5">
        <v>0</v>
      </c>
      <c r="BL15" s="42"/>
      <c r="BM15" s="5">
        <v>0</v>
      </c>
      <c r="BN15" s="5">
        <v>0</v>
      </c>
      <c r="BO15" s="14">
        <v>0</v>
      </c>
    </row>
    <row r="16" spans="1:67" ht="12">
      <c r="A16" s="8">
        <v>20091229</v>
      </c>
      <c r="B16" s="5">
        <f t="shared" si="0"/>
        <v>10600</v>
      </c>
      <c r="C16" s="5">
        <v>10</v>
      </c>
      <c r="D16" s="5">
        <v>200</v>
      </c>
      <c r="E16" s="5">
        <v>20</v>
      </c>
      <c r="F16" s="5">
        <v>4</v>
      </c>
      <c r="G16" s="5">
        <v>0</v>
      </c>
      <c r="H16" s="6"/>
      <c r="I16" s="5">
        <v>0</v>
      </c>
      <c r="J16" s="5">
        <v>0</v>
      </c>
      <c r="K16" s="5">
        <v>-35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-55</v>
      </c>
      <c r="AB16" s="5">
        <v>0</v>
      </c>
      <c r="AC16" s="29">
        <v>0</v>
      </c>
      <c r="AD16" s="38"/>
      <c r="AE16" s="5">
        <v>0</v>
      </c>
      <c r="AF16" s="5">
        <v>0</v>
      </c>
      <c r="AG16" s="5">
        <v>0</v>
      </c>
      <c r="AH16" s="32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-60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-60</v>
      </c>
      <c r="BJ16" s="45">
        <f>-BJ160</f>
        <v>0</v>
      </c>
      <c r="BK16" s="5">
        <v>0</v>
      </c>
      <c r="BL16" s="42"/>
      <c r="BM16" s="5">
        <v>0</v>
      </c>
      <c r="BN16" s="5">
        <v>0</v>
      </c>
      <c r="BO16" s="14">
        <v>0</v>
      </c>
    </row>
    <row r="17" spans="1:67" ht="12">
      <c r="A17" s="8" t="s">
        <v>66</v>
      </c>
      <c r="B17" s="5"/>
      <c r="C17" s="5">
        <f>SUM(C4:C16)</f>
        <v>513</v>
      </c>
      <c r="D17" s="5">
        <f>SUM(D5:D16)</f>
        <v>4360</v>
      </c>
      <c r="E17" s="5">
        <f>SUM(E5:E16)</f>
        <v>482</v>
      </c>
      <c r="F17" s="5"/>
      <c r="G17" s="5"/>
      <c r="H17" s="6"/>
      <c r="I17" s="5">
        <f aca="true" t="shared" si="1" ref="I17:AC17">SUM(I5:I16)</f>
        <v>-62</v>
      </c>
      <c r="J17" s="5">
        <f t="shared" si="1"/>
        <v>-25</v>
      </c>
      <c r="K17" s="5">
        <f t="shared" si="1"/>
        <v>-436</v>
      </c>
      <c r="L17" s="5">
        <f t="shared" si="1"/>
        <v>-88</v>
      </c>
      <c r="M17" s="5">
        <f t="shared" si="1"/>
        <v>-34</v>
      </c>
      <c r="N17" s="5">
        <f t="shared" si="1"/>
        <v>0</v>
      </c>
      <c r="O17" s="5">
        <f t="shared" si="1"/>
        <v>0</v>
      </c>
      <c r="P17" s="5">
        <f t="shared" si="1"/>
        <v>-341</v>
      </c>
      <c r="Q17" s="5">
        <f t="shared" si="1"/>
        <v>-86</v>
      </c>
      <c r="R17" s="5">
        <f t="shared" si="1"/>
        <v>-116</v>
      </c>
      <c r="S17" s="5">
        <f t="shared" si="1"/>
        <v>-34</v>
      </c>
      <c r="T17" s="5">
        <f t="shared" si="1"/>
        <v>-400</v>
      </c>
      <c r="U17" s="5">
        <f t="shared" si="1"/>
        <v>-107</v>
      </c>
      <c r="V17" s="5">
        <f t="shared" si="1"/>
        <v>-198</v>
      </c>
      <c r="W17" s="5">
        <f t="shared" si="1"/>
        <v>-74</v>
      </c>
      <c r="X17" s="5">
        <f t="shared" si="1"/>
        <v>-48</v>
      </c>
      <c r="Y17" s="5">
        <f t="shared" si="1"/>
        <v>-240</v>
      </c>
      <c r="Z17" s="5">
        <f t="shared" si="1"/>
        <v>-197</v>
      </c>
      <c r="AA17" s="5">
        <f t="shared" si="1"/>
        <v>-340</v>
      </c>
      <c r="AB17" s="5">
        <f t="shared" si="1"/>
        <v>-351</v>
      </c>
      <c r="AC17" s="29">
        <f t="shared" si="1"/>
        <v>-382</v>
      </c>
      <c r="AD17" s="38"/>
      <c r="AE17" s="5">
        <f aca="true" t="shared" si="2" ref="AE17:BC17">SUM(AE5:AE16)</f>
        <v>-34</v>
      </c>
      <c r="AF17" s="5">
        <f t="shared" si="2"/>
        <v>0</v>
      </c>
      <c r="AG17" s="5">
        <f t="shared" si="2"/>
        <v>0</v>
      </c>
      <c r="AH17" s="32">
        <f t="shared" si="2"/>
        <v>-82</v>
      </c>
      <c r="AI17" s="5">
        <f t="shared" si="2"/>
        <v>-56</v>
      </c>
      <c r="AJ17" s="5">
        <f t="shared" si="2"/>
        <v>0</v>
      </c>
      <c r="AK17" s="5">
        <f t="shared" si="2"/>
        <v>0</v>
      </c>
      <c r="AL17" s="5">
        <f t="shared" si="2"/>
        <v>-54</v>
      </c>
      <c r="AM17" s="5">
        <f t="shared" si="2"/>
        <v>0</v>
      </c>
      <c r="AN17" s="5">
        <f t="shared" si="2"/>
        <v>0</v>
      </c>
      <c r="AO17" s="5">
        <f t="shared" si="2"/>
        <v>0</v>
      </c>
      <c r="AP17" s="5">
        <f t="shared" si="2"/>
        <v>0</v>
      </c>
      <c r="AQ17" s="5">
        <f t="shared" si="2"/>
        <v>0</v>
      </c>
      <c r="AR17" s="5">
        <f t="shared" si="2"/>
        <v>0</v>
      </c>
      <c r="AS17" s="5">
        <f t="shared" si="2"/>
        <v>0</v>
      </c>
      <c r="AT17" s="5">
        <f t="shared" si="2"/>
        <v>0</v>
      </c>
      <c r="AU17" s="5">
        <f t="shared" si="2"/>
        <v>0</v>
      </c>
      <c r="AV17" s="5">
        <f t="shared" si="2"/>
        <v>-214</v>
      </c>
      <c r="AW17" s="5">
        <f t="shared" si="2"/>
        <v>0</v>
      </c>
      <c r="AX17" s="5">
        <f t="shared" si="2"/>
        <v>0</v>
      </c>
      <c r="AY17" s="5">
        <f t="shared" si="2"/>
        <v>0</v>
      </c>
      <c r="AZ17" s="5">
        <f t="shared" si="2"/>
        <v>0</v>
      </c>
      <c r="BA17" s="5">
        <f t="shared" si="2"/>
        <v>0</v>
      </c>
      <c r="BB17" s="5">
        <f t="shared" si="2"/>
        <v>-160</v>
      </c>
      <c r="BC17" s="5">
        <f t="shared" si="2"/>
        <v>0</v>
      </c>
      <c r="BD17" s="5">
        <f>SUM(BD5:BD16)</f>
        <v>0</v>
      </c>
      <c r="BE17" s="5">
        <f aca="true" t="shared" si="3" ref="BE17:BO17">SUM(BE5:BE16)</f>
        <v>0</v>
      </c>
      <c r="BF17" s="5">
        <f t="shared" si="3"/>
        <v>0</v>
      </c>
      <c r="BG17" s="5">
        <f t="shared" si="3"/>
        <v>-99</v>
      </c>
      <c r="BH17" s="5">
        <f t="shared" si="3"/>
        <v>0</v>
      </c>
      <c r="BI17" s="5">
        <f t="shared" si="3"/>
        <v>-216</v>
      </c>
      <c r="BJ17" s="45">
        <f>SUM(BJ5:BJ16)</f>
        <v>-135</v>
      </c>
      <c r="BK17" s="5">
        <f t="shared" si="3"/>
        <v>0</v>
      </c>
      <c r="BL17" s="29">
        <f t="shared" si="3"/>
        <v>0</v>
      </c>
      <c r="BM17" s="5">
        <f t="shared" si="3"/>
        <v>0</v>
      </c>
      <c r="BN17" s="5">
        <f t="shared" si="3"/>
        <v>0</v>
      </c>
      <c r="BO17" s="14">
        <f t="shared" si="3"/>
        <v>0</v>
      </c>
    </row>
    <row r="18" spans="1:67" ht="12.75" thickBot="1">
      <c r="A18" s="13" t="s">
        <v>67</v>
      </c>
      <c r="B18" s="5">
        <f>B4-D17</f>
        <v>10600</v>
      </c>
      <c r="C18" s="5">
        <f>C17</f>
        <v>513</v>
      </c>
      <c r="D18" s="5"/>
      <c r="E18" s="5"/>
      <c r="F18" s="5"/>
      <c r="G18" s="5"/>
      <c r="H18" s="6"/>
      <c r="I18" s="5">
        <f aca="true" t="shared" si="4" ref="I18:AC18">I4+I17</f>
        <v>645</v>
      </c>
      <c r="J18" s="5">
        <f t="shared" si="4"/>
        <v>1108</v>
      </c>
      <c r="K18" s="5">
        <f t="shared" si="4"/>
        <v>520</v>
      </c>
      <c r="L18" s="5">
        <f t="shared" si="4"/>
        <v>1164</v>
      </c>
      <c r="M18" s="5">
        <f t="shared" si="4"/>
        <v>1167</v>
      </c>
      <c r="N18" s="5">
        <f t="shared" si="4"/>
        <v>1106</v>
      </c>
      <c r="O18" s="5">
        <f t="shared" si="4"/>
        <v>1089</v>
      </c>
      <c r="P18" s="5">
        <f t="shared" si="4"/>
        <v>534</v>
      </c>
      <c r="Q18" s="5">
        <f t="shared" si="4"/>
        <v>401</v>
      </c>
      <c r="R18" s="5">
        <f t="shared" si="4"/>
        <v>375</v>
      </c>
      <c r="S18" s="5">
        <f t="shared" si="4"/>
        <v>1377</v>
      </c>
      <c r="T18" s="5">
        <f t="shared" si="4"/>
        <v>594</v>
      </c>
      <c r="U18" s="5">
        <f t="shared" si="4"/>
        <v>609</v>
      </c>
      <c r="V18" s="5">
        <f t="shared" si="4"/>
        <v>1103</v>
      </c>
      <c r="W18" s="5">
        <f t="shared" si="4"/>
        <v>1183</v>
      </c>
      <c r="X18" s="5">
        <f t="shared" si="4"/>
        <v>1335</v>
      </c>
      <c r="Y18" s="5">
        <f t="shared" si="4"/>
        <v>729</v>
      </c>
      <c r="Z18" s="5">
        <f t="shared" si="4"/>
        <v>864</v>
      </c>
      <c r="AA18" s="5">
        <f t="shared" si="4"/>
        <v>691</v>
      </c>
      <c r="AB18" s="5">
        <f t="shared" si="4"/>
        <v>784</v>
      </c>
      <c r="AC18" s="29">
        <f t="shared" si="4"/>
        <v>747</v>
      </c>
      <c r="AD18" s="38"/>
      <c r="AE18" s="5">
        <f aca="true" t="shared" si="5" ref="AE18:BC18">AE4+AE17</f>
        <v>148</v>
      </c>
      <c r="AF18" s="5">
        <f t="shared" si="5"/>
        <v>-91</v>
      </c>
      <c r="AG18" s="5">
        <f t="shared" si="5"/>
        <v>263</v>
      </c>
      <c r="AH18" s="32">
        <f t="shared" si="5"/>
        <v>271</v>
      </c>
      <c r="AI18" s="5">
        <f t="shared" si="5"/>
        <v>60</v>
      </c>
      <c r="AJ18" s="5">
        <f t="shared" si="5"/>
        <v>44</v>
      </c>
      <c r="AK18" s="5">
        <f t="shared" si="5"/>
        <v>300</v>
      </c>
      <c r="AL18" s="5">
        <f t="shared" si="5"/>
        <v>78</v>
      </c>
      <c r="AM18" s="5">
        <f t="shared" si="5"/>
        <v>65</v>
      </c>
      <c r="AN18" s="5">
        <f t="shared" si="5"/>
        <v>73</v>
      </c>
      <c r="AO18" s="5">
        <f t="shared" si="5"/>
        <v>-3</v>
      </c>
      <c r="AP18" s="5">
        <f t="shared" si="5"/>
        <v>-23</v>
      </c>
      <c r="AQ18" s="5">
        <f t="shared" si="5"/>
        <v>197</v>
      </c>
      <c r="AR18" s="5">
        <f t="shared" si="5"/>
        <v>84</v>
      </c>
      <c r="AS18" s="5">
        <f t="shared" si="5"/>
        <v>33</v>
      </c>
      <c r="AT18" s="5">
        <f t="shared" si="5"/>
        <v>102</v>
      </c>
      <c r="AU18" s="5">
        <f t="shared" si="5"/>
        <v>186</v>
      </c>
      <c r="AV18" s="5">
        <f t="shared" si="5"/>
        <v>-31</v>
      </c>
      <c r="AW18" s="5">
        <f t="shared" si="5"/>
        <v>185</v>
      </c>
      <c r="AX18" s="5">
        <f t="shared" si="5"/>
        <v>36</v>
      </c>
      <c r="AY18" s="5">
        <f t="shared" si="5"/>
        <v>125</v>
      </c>
      <c r="AZ18" s="5">
        <f t="shared" si="5"/>
        <v>6</v>
      </c>
      <c r="BA18" s="5">
        <f t="shared" si="5"/>
        <v>190</v>
      </c>
      <c r="BB18" s="5">
        <f t="shared" si="5"/>
        <v>849</v>
      </c>
      <c r="BC18" s="5">
        <f t="shared" si="5"/>
        <v>131</v>
      </c>
      <c r="BD18" s="5">
        <f>BD4+BD17</f>
        <v>236</v>
      </c>
      <c r="BE18" s="5">
        <f aca="true" t="shared" si="6" ref="BE18:BO18">BE4+BE17</f>
        <v>195</v>
      </c>
      <c r="BF18" s="5">
        <f t="shared" si="6"/>
        <v>51</v>
      </c>
      <c r="BG18" s="5">
        <f t="shared" si="6"/>
        <v>96</v>
      </c>
      <c r="BH18" s="5">
        <f t="shared" si="6"/>
        <v>455</v>
      </c>
      <c r="BI18" s="5">
        <f t="shared" si="6"/>
        <v>234</v>
      </c>
      <c r="BJ18" s="46">
        <f>BJ4+BJ17</f>
        <v>-135</v>
      </c>
      <c r="BK18" s="5">
        <f t="shared" si="6"/>
        <v>227</v>
      </c>
      <c r="BL18" s="29">
        <f t="shared" si="6"/>
        <v>0</v>
      </c>
      <c r="BM18" s="47">
        <f t="shared" si="6"/>
        <v>577</v>
      </c>
      <c r="BN18" s="47">
        <f t="shared" si="6"/>
        <v>29</v>
      </c>
      <c r="BO18" s="48">
        <f t="shared" si="6"/>
        <v>20</v>
      </c>
    </row>
    <row r="19" spans="1:64" ht="12.75" thickBot="1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"/>
      <c r="W19" s="4"/>
      <c r="X19" s="4"/>
      <c r="Y19" s="4"/>
      <c r="Z19" s="4"/>
      <c r="AA19" s="4"/>
      <c r="AB19" s="4"/>
      <c r="AC19" s="30"/>
      <c r="AD19" s="39"/>
      <c r="AE19" s="3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 thickBot="1">
      <c r="A20" s="22" t="s">
        <v>19</v>
      </c>
      <c r="B20" s="23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5"/>
      <c r="W20" s="15"/>
      <c r="X20" s="15"/>
      <c r="Y20" s="15"/>
      <c r="Z20" s="15"/>
      <c r="AA20" s="15"/>
      <c r="AB20" s="15"/>
      <c r="AC20" s="15"/>
      <c r="AD20" s="3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21" ht="12">
      <c r="A21" s="8"/>
      <c r="B21" s="107" t="s">
        <v>69</v>
      </c>
      <c r="C21" s="107"/>
      <c r="D21" s="107"/>
      <c r="E21" s="107"/>
      <c r="F21" s="107"/>
      <c r="G21" s="10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ht="12">
      <c r="A22" s="8"/>
      <c r="B22" s="107" t="s">
        <v>75</v>
      </c>
      <c r="C22" s="107"/>
      <c r="D22" s="107"/>
      <c r="E22" s="107"/>
      <c r="F22" s="107"/>
      <c r="G22" s="10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</row>
    <row r="23" spans="1:21" ht="12">
      <c r="A23" s="8"/>
      <c r="B23" s="114"/>
      <c r="C23" s="114"/>
      <c r="D23" s="114"/>
      <c r="E23" s="114"/>
      <c r="F23" s="114"/>
      <c r="G23" s="11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4" spans="1:21" ht="12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1:21" ht="12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1:21" ht="12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12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</row>
    <row r="28" spans="1:21" ht="1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1:21" ht="12.75" thickBot="1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</sheetData>
  <mergeCells count="13">
    <mergeCell ref="B22:G22"/>
    <mergeCell ref="B23:G23"/>
    <mergeCell ref="I2:AC2"/>
    <mergeCell ref="BM2:BO2"/>
    <mergeCell ref="AE2:BK2"/>
    <mergeCell ref="A1:U1"/>
    <mergeCell ref="B21:G21"/>
    <mergeCell ref="A2:A3"/>
    <mergeCell ref="F2:G2"/>
    <mergeCell ref="B2:B3"/>
    <mergeCell ref="D2:D3"/>
    <mergeCell ref="E2:E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AC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9" sqref="C19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'2009年12月份打球统计'!B18</f>
        <v>10600</v>
      </c>
      <c r="C4" s="92">
        <f>'2009年12月份打球统计'!C18</f>
        <v>513</v>
      </c>
      <c r="D4" s="92"/>
      <c r="E4" s="92"/>
      <c r="F4" s="92"/>
      <c r="G4" s="92"/>
      <c r="H4" s="92"/>
      <c r="I4" s="92"/>
      <c r="J4" s="92">
        <f>'2009年12月份打球统计'!I18</f>
        <v>645</v>
      </c>
      <c r="K4" s="92">
        <f>'2009年12月份打球统计'!J18-80</f>
        <v>1028</v>
      </c>
      <c r="L4" s="92">
        <f>'2009年12月份打球统计'!K18</f>
        <v>520</v>
      </c>
      <c r="M4" s="92">
        <f>'2009年12月份打球统计'!L18</f>
        <v>1164</v>
      </c>
      <c r="N4" s="92">
        <f>'2009年12月份打球统计'!M18</f>
        <v>1167</v>
      </c>
      <c r="O4" s="92">
        <f>'2009年12月份打球统计'!N18</f>
        <v>1106</v>
      </c>
      <c r="P4" s="92">
        <f>'2009年12月份打球统计'!O18</f>
        <v>1089</v>
      </c>
      <c r="Q4" s="92">
        <f>'2009年12月份打球统计'!P18</f>
        <v>534</v>
      </c>
      <c r="R4" s="92">
        <f>'2009年12月份打球统计'!Q18</f>
        <v>401</v>
      </c>
      <c r="S4" s="92">
        <f>'2009年12月份打球统计'!R18</f>
        <v>375</v>
      </c>
      <c r="T4" s="92">
        <f>'2009年12月份打球统计'!S18</f>
        <v>1377</v>
      </c>
      <c r="U4" s="92">
        <f>'2009年12月份打球统计'!T18+300</f>
        <v>894</v>
      </c>
      <c r="V4" s="92">
        <f>'2009年12月份打球统计'!U18</f>
        <v>609</v>
      </c>
      <c r="W4" s="92">
        <f>'2009年12月份打球统计'!V18</f>
        <v>1103</v>
      </c>
      <c r="X4" s="92">
        <f>'2009年12月份打球统计'!W18</f>
        <v>1183</v>
      </c>
      <c r="Y4" s="92">
        <f>'2009年12月份打球统计'!X18</f>
        <v>1335</v>
      </c>
      <c r="Z4" s="92">
        <f>'2009年12月份打球统计'!Y18</f>
        <v>729</v>
      </c>
      <c r="AA4" s="92">
        <f>'2009年12月份打球统计'!Z18</f>
        <v>864</v>
      </c>
      <c r="AB4" s="92">
        <f>'2009年12月份打球统计'!AA18</f>
        <v>691</v>
      </c>
      <c r="AC4" s="92">
        <f>'2009年12月份打球统计'!AB18</f>
        <v>784</v>
      </c>
      <c r="AD4" s="92">
        <f>'2009年12月份打球统计'!AC18</f>
        <v>747</v>
      </c>
      <c r="AE4" s="92">
        <f>'2009年12月份打球统计'!AD18</f>
        <v>0</v>
      </c>
      <c r="AF4" s="92">
        <f>'2009年12月份打球统计'!AE18</f>
        <v>148</v>
      </c>
      <c r="AG4" s="92">
        <f>'2009年12月份打球统计'!AF18</f>
        <v>-91</v>
      </c>
      <c r="AH4" s="92">
        <f>'2009年12月份打球统计'!AG18</f>
        <v>263</v>
      </c>
      <c r="AI4" s="92">
        <f>'2009年12月份打球统计'!AH18</f>
        <v>271</v>
      </c>
      <c r="AJ4" s="92">
        <f>'2009年12月份打球统计'!AI18+5</f>
        <v>65</v>
      </c>
      <c r="AK4" s="92">
        <f>'2009年12月份打球统计'!AJ18</f>
        <v>44</v>
      </c>
      <c r="AL4" s="92">
        <f>'2009年12月份打球统计'!AK18</f>
        <v>300</v>
      </c>
      <c r="AM4" s="92">
        <f>'2009年12月份打球统计'!AL18+200</f>
        <v>278</v>
      </c>
      <c r="AN4" s="92">
        <f>'2009年12月份打球统计'!AM18</f>
        <v>65</v>
      </c>
      <c r="AO4" s="92">
        <f>'2009年12月份打球统计'!AN18</f>
        <v>73</v>
      </c>
      <c r="AP4" s="92">
        <f>'2009年12月份打球统计'!AO18</f>
        <v>-3</v>
      </c>
      <c r="AQ4" s="92">
        <f>'2009年12月份打球统计'!AP18</f>
        <v>-23</v>
      </c>
      <c r="AR4" s="92">
        <f>'2009年12月份打球统计'!AQ18</f>
        <v>197</v>
      </c>
      <c r="AS4" s="92">
        <f>'2009年12月份打球统计'!AR18</f>
        <v>84</v>
      </c>
      <c r="AT4" s="92">
        <f>'2009年12月份打球统计'!AS18</f>
        <v>33</v>
      </c>
      <c r="AU4" s="92">
        <f>'2009年12月份打球统计'!AT18</f>
        <v>102</v>
      </c>
      <c r="AV4" s="92">
        <f>'2009年12月份打球统计'!AU18</f>
        <v>186</v>
      </c>
      <c r="AW4" s="92">
        <f>'2009年12月份打球统计'!AV18+200</f>
        <v>169</v>
      </c>
      <c r="AX4" s="92">
        <f>'2009年12月份打球统计'!AW18</f>
        <v>185</v>
      </c>
      <c r="AY4" s="92">
        <f>'2009年12月份打球统计'!AX18</f>
        <v>36</v>
      </c>
      <c r="AZ4" s="92">
        <f>'2009年12月份打球统计'!AY18</f>
        <v>125</v>
      </c>
      <c r="BA4" s="92">
        <f>'2009年12月份打球统计'!AZ18</f>
        <v>6</v>
      </c>
      <c r="BB4" s="92">
        <f>'2009年12月份打球统计'!BA18</f>
        <v>190</v>
      </c>
      <c r="BC4" s="92">
        <f>'2009年12月份打球统计'!BB18</f>
        <v>849</v>
      </c>
      <c r="BD4" s="92">
        <f>'2009年12月份打球统计'!BC18</f>
        <v>131</v>
      </c>
      <c r="BE4" s="92">
        <f>'2009年12月份打球统计'!BD18</f>
        <v>236</v>
      </c>
      <c r="BF4" s="92">
        <f>'2009年12月份打球统计'!BE18</f>
        <v>195</v>
      </c>
      <c r="BG4" s="92">
        <f>'2009年12月份打球统计'!BF18</f>
        <v>51</v>
      </c>
      <c r="BH4" s="92">
        <f>'2009年12月份打球统计'!BG18</f>
        <v>96</v>
      </c>
      <c r="BI4" s="92">
        <f>'2009年12月份打球统计'!BH18</f>
        <v>455</v>
      </c>
      <c r="BJ4" s="92">
        <f>'2009年12月份打球统计'!BI18</f>
        <v>234</v>
      </c>
      <c r="BK4" s="92">
        <f>'2009年12月份打球统计'!BJ18+455</f>
        <v>320</v>
      </c>
      <c r="BL4" s="92">
        <f>'2009年12月份打球统计'!BK18</f>
        <v>227</v>
      </c>
      <c r="BM4" s="92">
        <f>'2009年12月份打球统计'!BL18</f>
        <v>0</v>
      </c>
      <c r="BN4" s="92">
        <f>'2009年12月份打球统计'!BM18</f>
        <v>577</v>
      </c>
      <c r="BO4" s="92">
        <f>'2009年12月份打球统计'!BN18</f>
        <v>29</v>
      </c>
      <c r="BP4" s="96">
        <f>'2009年12月份打球统计'!BO18</f>
        <v>20</v>
      </c>
      <c r="BQ4" s="98">
        <v>0</v>
      </c>
    </row>
    <row r="5" spans="1:69" ht="12">
      <c r="A5" s="94">
        <v>101</v>
      </c>
      <c r="B5" s="5">
        <f aca="true" t="shared" si="0" ref="B5:B18">B4-D5</f>
        <v>10360</v>
      </c>
      <c r="C5" s="5">
        <v>0</v>
      </c>
      <c r="D5" s="5">
        <v>240</v>
      </c>
      <c r="E5" s="5">
        <v>15</v>
      </c>
      <c r="F5" s="5">
        <v>5</v>
      </c>
      <c r="G5" s="5">
        <v>0</v>
      </c>
      <c r="H5" s="5">
        <f aca="true" t="shared" si="1" ref="H5:H17">SUM(J5:BQ5)</f>
        <v>-240</v>
      </c>
      <c r="I5" s="6"/>
      <c r="J5" s="5">
        <v>0</v>
      </c>
      <c r="K5" s="5">
        <v>0</v>
      </c>
      <c r="L5" s="7">
        <v>-51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-36</v>
      </c>
      <c r="AB5" s="5">
        <v>-51</v>
      </c>
      <c r="AC5" s="5">
        <v>0</v>
      </c>
      <c r="AD5" s="5">
        <v>-102</v>
      </c>
      <c r="AE5" s="92"/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6"/>
      <c r="BN5" s="5">
        <v>0</v>
      </c>
      <c r="BO5" s="5">
        <v>0</v>
      </c>
      <c r="BP5" s="29">
        <v>0</v>
      </c>
      <c r="BQ5" s="98">
        <v>0</v>
      </c>
    </row>
    <row r="6" spans="1:69" ht="12">
      <c r="A6" s="8">
        <v>103</v>
      </c>
      <c r="B6" s="83">
        <f t="shared" si="0"/>
        <v>9880</v>
      </c>
      <c r="C6" s="83">
        <v>20</v>
      </c>
      <c r="D6" s="83">
        <v>480</v>
      </c>
      <c r="E6" s="83">
        <v>48</v>
      </c>
      <c r="F6" s="83">
        <v>8</v>
      </c>
      <c r="G6" s="83">
        <v>1</v>
      </c>
      <c r="H6" s="5">
        <f t="shared" si="1"/>
        <v>-548</v>
      </c>
      <c r="I6" s="84"/>
      <c r="J6" s="83">
        <v>-66</v>
      </c>
      <c r="K6" s="83">
        <v>0</v>
      </c>
      <c r="L6" s="83">
        <v>-66</v>
      </c>
      <c r="M6" s="83">
        <v>0</v>
      </c>
      <c r="N6" s="83">
        <v>0</v>
      </c>
      <c r="O6" s="83">
        <v>0</v>
      </c>
      <c r="P6" s="83">
        <v>0</v>
      </c>
      <c r="Q6" s="83">
        <v>-66</v>
      </c>
      <c r="R6" s="83">
        <v>-66</v>
      </c>
      <c r="S6" s="85">
        <v>0</v>
      </c>
      <c r="T6" s="85">
        <v>0</v>
      </c>
      <c r="U6" s="83">
        <v>0</v>
      </c>
      <c r="V6" s="83">
        <v>0</v>
      </c>
      <c r="W6" s="83">
        <v>-66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6">
        <v>0</v>
      </c>
      <c r="AD6" s="87">
        <v>-71</v>
      </c>
      <c r="AE6" s="88"/>
      <c r="AF6" s="83">
        <v>0</v>
      </c>
      <c r="AG6" s="83">
        <v>0</v>
      </c>
      <c r="AH6" s="83">
        <v>-71</v>
      </c>
      <c r="AI6" s="89">
        <v>0</v>
      </c>
      <c r="AJ6" s="83">
        <v>0</v>
      </c>
      <c r="AK6" s="83">
        <v>0</v>
      </c>
      <c r="AL6" s="83">
        <v>-71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90">
        <v>0</v>
      </c>
      <c r="BL6" s="83">
        <v>0</v>
      </c>
      <c r="BM6" s="91"/>
      <c r="BN6" s="83">
        <v>0</v>
      </c>
      <c r="BO6" s="83">
        <v>0</v>
      </c>
      <c r="BP6" s="87">
        <v>0</v>
      </c>
      <c r="BQ6" s="98">
        <v>-5</v>
      </c>
    </row>
    <row r="7" spans="1:69" ht="12">
      <c r="A7" s="8">
        <v>105</v>
      </c>
      <c r="B7" s="5">
        <f t="shared" si="0"/>
        <v>9880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  <c r="I7" s="6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29">
        <v>0</v>
      </c>
      <c r="AE7" s="38"/>
      <c r="AF7" s="5">
        <v>0</v>
      </c>
      <c r="AG7" s="5">
        <v>0</v>
      </c>
      <c r="AH7" s="5">
        <v>0</v>
      </c>
      <c r="AI7" s="32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45">
        <v>0</v>
      </c>
      <c r="BL7" s="5">
        <v>0</v>
      </c>
      <c r="BM7" s="42"/>
      <c r="BN7" s="5">
        <v>0</v>
      </c>
      <c r="BO7" s="5">
        <v>0</v>
      </c>
      <c r="BP7" s="29">
        <v>0</v>
      </c>
      <c r="BQ7" s="98"/>
    </row>
    <row r="8" spans="1:69" ht="12">
      <c r="A8" s="8">
        <v>108</v>
      </c>
      <c r="B8" s="5">
        <f t="shared" si="0"/>
        <v>9880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29">
        <v>0</v>
      </c>
      <c r="AE8" s="38"/>
      <c r="AF8" s="5">
        <v>0</v>
      </c>
      <c r="AG8" s="5">
        <v>0</v>
      </c>
      <c r="AH8" s="5">
        <v>0</v>
      </c>
      <c r="AI8" s="32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45">
        <v>0</v>
      </c>
      <c r="BL8" s="5">
        <v>0</v>
      </c>
      <c r="BM8" s="42"/>
      <c r="BN8" s="5">
        <v>0</v>
      </c>
      <c r="BO8" s="5">
        <v>0</v>
      </c>
      <c r="BP8" s="29">
        <v>0</v>
      </c>
      <c r="BQ8" s="98"/>
    </row>
    <row r="9" spans="1:69" ht="12">
      <c r="A9" s="8">
        <v>1010</v>
      </c>
      <c r="B9" s="5">
        <f t="shared" si="0"/>
        <v>9160</v>
      </c>
      <c r="C9" s="5">
        <v>12</v>
      </c>
      <c r="D9" s="5">
        <v>720</v>
      </c>
      <c r="E9" s="5">
        <v>70</v>
      </c>
      <c r="F9" s="5">
        <v>12</v>
      </c>
      <c r="G9" s="5">
        <v>0</v>
      </c>
      <c r="H9" s="5">
        <f t="shared" si="1"/>
        <v>-752</v>
      </c>
      <c r="I9" s="6"/>
      <c r="J9" s="5">
        <v>-10</v>
      </c>
      <c r="K9" s="5">
        <v>0</v>
      </c>
      <c r="L9" s="5">
        <v>-72</v>
      </c>
      <c r="M9" s="5">
        <v>0</v>
      </c>
      <c r="N9" s="5">
        <v>0</v>
      </c>
      <c r="O9" s="5">
        <v>0</v>
      </c>
      <c r="P9" s="5">
        <v>0</v>
      </c>
      <c r="Q9" s="5">
        <v>-60</v>
      </c>
      <c r="R9" s="5">
        <v>-60</v>
      </c>
      <c r="S9" s="5">
        <v>-72</v>
      </c>
      <c r="T9" s="5">
        <v>0</v>
      </c>
      <c r="U9" s="5">
        <v>0</v>
      </c>
      <c r="V9" s="5">
        <v>0</v>
      </c>
      <c r="W9" s="5">
        <v>-60</v>
      </c>
      <c r="X9" s="5">
        <v>0</v>
      </c>
      <c r="Y9" s="5">
        <v>0</v>
      </c>
      <c r="Z9" s="5">
        <v>-72</v>
      </c>
      <c r="AA9" s="5">
        <v>-3</v>
      </c>
      <c r="AB9" s="5">
        <v>-60</v>
      </c>
      <c r="AC9" s="5">
        <v>-60</v>
      </c>
      <c r="AD9" s="29">
        <v>-72</v>
      </c>
      <c r="AE9" s="38"/>
      <c r="AF9" s="5">
        <v>0</v>
      </c>
      <c r="AG9" s="5">
        <v>0</v>
      </c>
      <c r="AH9" s="5">
        <v>0</v>
      </c>
      <c r="AI9" s="32">
        <v>0</v>
      </c>
      <c r="AJ9" s="5">
        <v>0</v>
      </c>
      <c r="AK9" s="5">
        <v>0</v>
      </c>
      <c r="AL9" s="5">
        <v>0</v>
      </c>
      <c r="AM9" s="5">
        <v>-77</v>
      </c>
      <c r="AN9" s="5">
        <v>0</v>
      </c>
      <c r="AO9" s="5">
        <v>0</v>
      </c>
      <c r="AP9" s="5">
        <v>3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-77</v>
      </c>
      <c r="BK9" s="45">
        <v>0</v>
      </c>
      <c r="BL9" s="5">
        <v>0</v>
      </c>
      <c r="BM9" s="42"/>
      <c r="BN9" s="5">
        <v>0</v>
      </c>
      <c r="BO9" s="5">
        <v>0</v>
      </c>
      <c r="BP9" s="29">
        <v>0</v>
      </c>
      <c r="BQ9" s="98"/>
    </row>
    <row r="10" spans="1:69" ht="12">
      <c r="A10" s="8">
        <v>1012</v>
      </c>
      <c r="B10" s="5">
        <f t="shared" si="0"/>
        <v>9160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29">
        <v>0</v>
      </c>
      <c r="AE10" s="38"/>
      <c r="AF10" s="5">
        <v>0</v>
      </c>
      <c r="AG10" s="5">
        <v>0</v>
      </c>
      <c r="AH10" s="5">
        <v>0</v>
      </c>
      <c r="AI10" s="32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45">
        <v>0</v>
      </c>
      <c r="BL10" s="5">
        <v>0</v>
      </c>
      <c r="BM10" s="42"/>
      <c r="BN10" s="5">
        <v>0</v>
      </c>
      <c r="BO10" s="5">
        <v>0</v>
      </c>
      <c r="BP10" s="29">
        <v>0</v>
      </c>
      <c r="BQ10" s="98"/>
    </row>
    <row r="11" spans="1:69" ht="12">
      <c r="A11" s="8">
        <v>1015</v>
      </c>
      <c r="B11" s="5">
        <f t="shared" si="0"/>
        <v>8680</v>
      </c>
      <c r="C11" s="5">
        <v>3</v>
      </c>
      <c r="D11" s="5">
        <v>480</v>
      </c>
      <c r="E11" s="5">
        <v>48</v>
      </c>
      <c r="F11" s="5">
        <v>9</v>
      </c>
      <c r="G11" s="5">
        <v>0</v>
      </c>
      <c r="H11" s="5">
        <f t="shared" si="1"/>
        <v>-547</v>
      </c>
      <c r="I11" s="6"/>
      <c r="J11" s="5">
        <f>-59+48</f>
        <v>-11</v>
      </c>
      <c r="K11" s="5">
        <v>0</v>
      </c>
      <c r="L11" s="5">
        <v>-59</v>
      </c>
      <c r="M11" s="5">
        <v>0</v>
      </c>
      <c r="N11" s="5">
        <v>0</v>
      </c>
      <c r="O11" s="5">
        <v>0</v>
      </c>
      <c r="P11" s="5">
        <v>0</v>
      </c>
      <c r="Q11" s="5">
        <v>-59</v>
      </c>
      <c r="R11" s="5">
        <v>0</v>
      </c>
      <c r="S11" s="5">
        <v>0</v>
      </c>
      <c r="T11" s="5">
        <v>0</v>
      </c>
      <c r="U11" s="5">
        <v>0</v>
      </c>
      <c r="V11" s="5">
        <v>-59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-59</v>
      </c>
      <c r="AC11" s="5">
        <v>-59</v>
      </c>
      <c r="AD11" s="29">
        <v>-59</v>
      </c>
      <c r="AE11" s="38"/>
      <c r="AF11" s="5">
        <v>0</v>
      </c>
      <c r="AG11" s="5">
        <v>0</v>
      </c>
      <c r="AH11" s="5">
        <v>0</v>
      </c>
      <c r="AI11" s="32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f>-59-5</f>
        <v>-64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-59</v>
      </c>
      <c r="BI11" s="5">
        <v>0</v>
      </c>
      <c r="BJ11" s="5">
        <v>-59</v>
      </c>
      <c r="BK11" s="45">
        <v>0</v>
      </c>
      <c r="BL11" s="5">
        <v>0</v>
      </c>
      <c r="BM11" s="42"/>
      <c r="BN11" s="5">
        <v>0</v>
      </c>
      <c r="BO11" s="5">
        <v>0</v>
      </c>
      <c r="BP11" s="29">
        <v>0</v>
      </c>
      <c r="BQ11" s="98"/>
    </row>
    <row r="12" spans="1:69" ht="12">
      <c r="A12" s="8">
        <v>1017</v>
      </c>
      <c r="B12" s="5">
        <f t="shared" si="0"/>
        <v>8200</v>
      </c>
      <c r="C12" s="5">
        <v>7</v>
      </c>
      <c r="D12" s="5">
        <v>480</v>
      </c>
      <c r="E12" s="5">
        <v>48</v>
      </c>
      <c r="F12" s="5">
        <v>10</v>
      </c>
      <c r="G12" s="5">
        <v>0</v>
      </c>
      <c r="H12" s="5">
        <f t="shared" si="1"/>
        <v>-487</v>
      </c>
      <c r="I12" s="6"/>
      <c r="J12" s="5">
        <v>0</v>
      </c>
      <c r="K12" s="5">
        <v>-58</v>
      </c>
      <c r="L12" s="5">
        <v>-58</v>
      </c>
      <c r="M12" s="5">
        <v>0</v>
      </c>
      <c r="N12" s="5">
        <v>0</v>
      </c>
      <c r="O12" s="5">
        <v>-48</v>
      </c>
      <c r="P12" s="5">
        <v>0</v>
      </c>
      <c r="Q12" s="5">
        <v>-48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-58</v>
      </c>
      <c r="AA12" s="5">
        <v>-58</v>
      </c>
      <c r="AB12" s="5">
        <v>-48</v>
      </c>
      <c r="AC12" s="5">
        <v>0</v>
      </c>
      <c r="AD12" s="29">
        <v>-58</v>
      </c>
      <c r="AE12" s="38"/>
      <c r="AF12" s="5">
        <v>0</v>
      </c>
      <c r="AG12" s="5">
        <v>0</v>
      </c>
      <c r="AH12" s="5">
        <v>-53</v>
      </c>
      <c r="AI12" s="32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45">
        <v>0</v>
      </c>
      <c r="BL12" s="5">
        <v>0</v>
      </c>
      <c r="BM12" s="42"/>
      <c r="BN12" s="5">
        <v>0</v>
      </c>
      <c r="BO12" s="5">
        <v>0</v>
      </c>
      <c r="BP12" s="29">
        <v>0</v>
      </c>
      <c r="BQ12" s="98"/>
    </row>
    <row r="13" spans="1:69" ht="12">
      <c r="A13" s="8">
        <v>1019</v>
      </c>
      <c r="B13" s="5">
        <f t="shared" si="0"/>
        <v>8200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0</v>
      </c>
      <c r="AE13" s="38"/>
      <c r="AF13" s="5">
        <v>0</v>
      </c>
      <c r="AG13" s="5">
        <v>0</v>
      </c>
      <c r="AH13" s="5">
        <v>0</v>
      </c>
      <c r="AI13" s="32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45">
        <v>0</v>
      </c>
      <c r="BL13" s="5">
        <v>0</v>
      </c>
      <c r="BM13" s="42"/>
      <c r="BN13" s="5">
        <v>0</v>
      </c>
      <c r="BO13" s="5">
        <v>0</v>
      </c>
      <c r="BP13" s="29">
        <v>0</v>
      </c>
      <c r="BQ13" s="98"/>
    </row>
    <row r="14" spans="1:69" ht="12">
      <c r="A14" s="8">
        <v>1022</v>
      </c>
      <c r="B14" s="5">
        <f t="shared" si="0"/>
        <v>7880</v>
      </c>
      <c r="C14" s="5">
        <v>0</v>
      </c>
      <c r="D14" s="5">
        <v>320</v>
      </c>
      <c r="E14" s="5">
        <v>48</v>
      </c>
      <c r="F14" s="5">
        <v>0</v>
      </c>
      <c r="G14" s="5">
        <v>0</v>
      </c>
      <c r="H14" s="5">
        <f t="shared" si="1"/>
        <v>-320</v>
      </c>
      <c r="I14" s="6"/>
      <c r="J14" s="5">
        <v>0</v>
      </c>
      <c r="K14" s="5">
        <v>0</v>
      </c>
      <c r="L14" s="5">
        <v>-40</v>
      </c>
      <c r="M14" s="5">
        <v>0</v>
      </c>
      <c r="N14" s="5">
        <v>0</v>
      </c>
      <c r="O14" s="5">
        <v>0</v>
      </c>
      <c r="P14" s="5">
        <v>0</v>
      </c>
      <c r="Q14" s="5">
        <v>-48</v>
      </c>
      <c r="R14" s="5">
        <v>-48</v>
      </c>
      <c r="S14" s="5">
        <v>0</v>
      </c>
      <c r="T14" s="5">
        <v>0</v>
      </c>
      <c r="U14" s="5">
        <v>0</v>
      </c>
      <c r="V14" s="5">
        <v>-48</v>
      </c>
      <c r="W14" s="5">
        <v>0</v>
      </c>
      <c r="X14" s="5">
        <v>0</v>
      </c>
      <c r="Y14" s="5">
        <v>0</v>
      </c>
      <c r="Z14" s="5">
        <v>0</v>
      </c>
      <c r="AA14" s="5">
        <v>-48</v>
      </c>
      <c r="AB14" s="5">
        <v>-40</v>
      </c>
      <c r="AC14" s="5">
        <v>-48</v>
      </c>
      <c r="AD14" s="29">
        <v>0</v>
      </c>
      <c r="AE14" s="38"/>
      <c r="AF14" s="5">
        <v>0</v>
      </c>
      <c r="AG14" s="5">
        <v>0</v>
      </c>
      <c r="AH14" s="5">
        <v>0</v>
      </c>
      <c r="AI14" s="32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45">
        <v>0</v>
      </c>
      <c r="BL14" s="5">
        <v>0</v>
      </c>
      <c r="BM14" s="42"/>
      <c r="BN14" s="5">
        <v>0</v>
      </c>
      <c r="BO14" s="5">
        <v>0</v>
      </c>
      <c r="BP14" s="29">
        <v>0</v>
      </c>
      <c r="BQ14" s="98"/>
    </row>
    <row r="15" spans="1:69" ht="12">
      <c r="A15" s="8">
        <v>1024</v>
      </c>
      <c r="B15" s="5">
        <f t="shared" si="0"/>
        <v>7400</v>
      </c>
      <c r="C15" s="5">
        <v>5</v>
      </c>
      <c r="D15" s="5">
        <v>480</v>
      </c>
      <c r="E15" s="5">
        <v>48</v>
      </c>
      <c r="F15" s="5">
        <v>8</v>
      </c>
      <c r="G15" s="5">
        <v>0</v>
      </c>
      <c r="H15" s="5">
        <f t="shared" si="1"/>
        <v>-493</v>
      </c>
      <c r="I15" s="6"/>
      <c r="J15" s="5">
        <v>48</v>
      </c>
      <c r="K15" s="5">
        <v>0</v>
      </c>
      <c r="L15" s="5">
        <v>-68</v>
      </c>
      <c r="M15" s="5">
        <v>0</v>
      </c>
      <c r="N15" s="5">
        <v>0</v>
      </c>
      <c r="O15" s="5">
        <v>-68</v>
      </c>
      <c r="P15" s="5">
        <v>0</v>
      </c>
      <c r="Q15" s="5">
        <v>-68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-68</v>
      </c>
      <c r="X15" s="5">
        <v>0</v>
      </c>
      <c r="Y15" s="5">
        <v>0</v>
      </c>
      <c r="Z15" s="5">
        <v>0</v>
      </c>
      <c r="AA15" s="5">
        <v>-68</v>
      </c>
      <c r="AB15" s="5">
        <v>0</v>
      </c>
      <c r="AC15" s="5">
        <v>-60</v>
      </c>
      <c r="AD15" s="29">
        <v>-68</v>
      </c>
      <c r="AE15" s="38"/>
      <c r="AF15" s="5">
        <v>0</v>
      </c>
      <c r="AG15" s="5">
        <v>0</v>
      </c>
      <c r="AH15" s="5">
        <v>0</v>
      </c>
      <c r="AI15" s="32">
        <v>0</v>
      </c>
      <c r="AJ15" s="5">
        <v>0</v>
      </c>
      <c r="AK15" s="5">
        <v>0</v>
      </c>
      <c r="AL15" s="5">
        <v>0</v>
      </c>
      <c r="AM15" s="5">
        <v>-73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45">
        <v>0</v>
      </c>
      <c r="BL15" s="5">
        <v>0</v>
      </c>
      <c r="BM15" s="42"/>
      <c r="BN15" s="5">
        <v>0</v>
      </c>
      <c r="BO15" s="5">
        <v>0</v>
      </c>
      <c r="BP15" s="29">
        <v>0</v>
      </c>
      <c r="BQ15" s="98"/>
    </row>
    <row r="16" spans="1:69" ht="12">
      <c r="A16" s="8">
        <v>1026</v>
      </c>
      <c r="B16" s="5">
        <f t="shared" si="0"/>
        <v>7400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1"/>
        <v>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0</v>
      </c>
      <c r="AE16" s="38"/>
      <c r="AF16" s="5">
        <v>0</v>
      </c>
      <c r="AG16" s="5">
        <v>0</v>
      </c>
      <c r="AH16" s="5">
        <v>0</v>
      </c>
      <c r="AI16" s="32">
        <v>0</v>
      </c>
      <c r="AJ16" s="5"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0</v>
      </c>
      <c r="BK16" s="45">
        <v>0</v>
      </c>
      <c r="BL16" s="5">
        <v>0</v>
      </c>
      <c r="BM16" s="42"/>
      <c r="BN16" s="5">
        <v>0</v>
      </c>
      <c r="BO16" s="5">
        <v>0</v>
      </c>
      <c r="BP16" s="29">
        <v>0</v>
      </c>
      <c r="BQ16" s="98"/>
    </row>
    <row r="17" spans="1:69" ht="12">
      <c r="A17" s="8">
        <v>1029</v>
      </c>
      <c r="B17" s="5">
        <f t="shared" si="0"/>
        <v>7120</v>
      </c>
      <c r="C17" s="5">
        <v>10</v>
      </c>
      <c r="D17" s="5">
        <v>280</v>
      </c>
      <c r="E17" s="5">
        <v>20</v>
      </c>
      <c r="F17" s="5">
        <v>6</v>
      </c>
      <c r="G17" s="5">
        <v>0</v>
      </c>
      <c r="H17" s="5">
        <f t="shared" si="1"/>
        <v>-290</v>
      </c>
      <c r="I17" s="6"/>
      <c r="J17" s="5">
        <v>0</v>
      </c>
      <c r="K17" s="5">
        <v>0</v>
      </c>
      <c r="L17" s="5">
        <v>-50</v>
      </c>
      <c r="M17" s="5">
        <v>-50</v>
      </c>
      <c r="N17" s="5">
        <v>0</v>
      </c>
      <c r="O17" s="5">
        <v>0</v>
      </c>
      <c r="P17" s="5">
        <v>0</v>
      </c>
      <c r="Q17" s="5">
        <v>0</v>
      </c>
      <c r="R17" s="5">
        <v>-50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-50</v>
      </c>
      <c r="AD17" s="29">
        <v>0</v>
      </c>
      <c r="AE17" s="38"/>
      <c r="AF17" s="5">
        <v>0</v>
      </c>
      <c r="AG17" s="5">
        <v>0</v>
      </c>
      <c r="AH17" s="5">
        <v>0</v>
      </c>
      <c r="AI17" s="32">
        <v>0</v>
      </c>
      <c r="AJ17" s="5">
        <v>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>-50+20-5</f>
        <v>-35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>
        <f>-50-5</f>
        <v>-55</v>
      </c>
      <c r="BI17" s="5"/>
      <c r="BJ17" s="5">
        <v>0</v>
      </c>
      <c r="BK17" s="45">
        <v>0</v>
      </c>
      <c r="BL17" s="5">
        <v>0</v>
      </c>
      <c r="BM17" s="42"/>
      <c r="BN17" s="5">
        <v>0</v>
      </c>
      <c r="BO17" s="5">
        <v>0</v>
      </c>
      <c r="BP17" s="29">
        <v>0</v>
      </c>
      <c r="BQ17" s="98"/>
    </row>
    <row r="18" spans="1:69" ht="12.75" thickBot="1">
      <c r="A18" s="8">
        <v>1031</v>
      </c>
      <c r="B18" s="49">
        <f t="shared" si="0"/>
        <v>6640</v>
      </c>
      <c r="C18" s="49">
        <v>3</v>
      </c>
      <c r="D18" s="49">
        <v>480</v>
      </c>
      <c r="E18" s="49">
        <v>48</v>
      </c>
      <c r="F18" s="49">
        <v>9</v>
      </c>
      <c r="G18" s="49">
        <v>0</v>
      </c>
      <c r="H18" s="5">
        <f>SUM(J18:BQ18)</f>
        <v>-483</v>
      </c>
      <c r="I18" s="50"/>
      <c r="J18" s="49">
        <v>0</v>
      </c>
      <c r="K18" s="49">
        <v>0</v>
      </c>
      <c r="L18" s="49">
        <v>-59</v>
      </c>
      <c r="M18" s="49">
        <v>0</v>
      </c>
      <c r="N18" s="49">
        <v>0</v>
      </c>
      <c r="O18" s="49">
        <v>-59</v>
      </c>
      <c r="P18" s="49">
        <v>0</v>
      </c>
      <c r="Q18" s="49">
        <f>-59+48</f>
        <v>-11</v>
      </c>
      <c r="R18" s="49">
        <v>-59</v>
      </c>
      <c r="S18" s="49">
        <v>0</v>
      </c>
      <c r="T18" s="49">
        <v>0</v>
      </c>
      <c r="U18" s="49">
        <v>0</v>
      </c>
      <c r="V18" s="49">
        <v>0</v>
      </c>
      <c r="W18" s="49">
        <v>-59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-59</v>
      </c>
      <c r="AD18" s="51">
        <v>-59</v>
      </c>
      <c r="AE18" s="52"/>
      <c r="AF18" s="49">
        <v>0</v>
      </c>
      <c r="AG18" s="49">
        <v>0</v>
      </c>
      <c r="AH18" s="49">
        <v>0</v>
      </c>
      <c r="AI18" s="53">
        <v>-118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4">
        <f>-BK162</f>
        <v>0</v>
      </c>
      <c r="BL18" s="49">
        <v>0</v>
      </c>
      <c r="BM18" s="55"/>
      <c r="BN18" s="49">
        <v>0</v>
      </c>
      <c r="BO18" s="49">
        <v>0</v>
      </c>
      <c r="BP18" s="51">
        <v>0</v>
      </c>
      <c r="BQ18" s="98"/>
    </row>
    <row r="19" spans="1:69" ht="12">
      <c r="A19" s="64" t="s">
        <v>66</v>
      </c>
      <c r="B19" s="65">
        <f>SUM(D5:D18)</f>
        <v>3960</v>
      </c>
      <c r="C19" s="65">
        <f>SUM(C4:C18)</f>
        <v>573</v>
      </c>
      <c r="D19" s="65">
        <f>SUM(D5:D18)</f>
        <v>3960</v>
      </c>
      <c r="E19" s="65">
        <f>SUM(E5:E18)</f>
        <v>393</v>
      </c>
      <c r="F19" s="65">
        <v>0</v>
      </c>
      <c r="G19" s="65">
        <f>SUM(G5:G18)</f>
        <v>1</v>
      </c>
      <c r="H19" s="65"/>
      <c r="I19" s="65"/>
      <c r="J19" s="65">
        <f aca="true" t="shared" si="2" ref="J19:AD19">SUM(J5:J18)</f>
        <v>-39</v>
      </c>
      <c r="K19" s="65">
        <f t="shared" si="2"/>
        <v>-58</v>
      </c>
      <c r="L19" s="65">
        <f t="shared" si="2"/>
        <v>-523</v>
      </c>
      <c r="M19" s="65">
        <f t="shared" si="2"/>
        <v>-50</v>
      </c>
      <c r="N19" s="65">
        <f t="shared" si="2"/>
        <v>0</v>
      </c>
      <c r="O19" s="65">
        <f t="shared" si="2"/>
        <v>-175</v>
      </c>
      <c r="P19" s="65">
        <f t="shared" si="2"/>
        <v>0</v>
      </c>
      <c r="Q19" s="65">
        <f t="shared" si="2"/>
        <v>-360</v>
      </c>
      <c r="R19" s="65">
        <f t="shared" si="2"/>
        <v>-283</v>
      </c>
      <c r="S19" s="65">
        <f t="shared" si="2"/>
        <v>-72</v>
      </c>
      <c r="T19" s="65">
        <f t="shared" si="2"/>
        <v>0</v>
      </c>
      <c r="U19" s="65">
        <f t="shared" si="2"/>
        <v>0</v>
      </c>
      <c r="V19" s="65">
        <f t="shared" si="2"/>
        <v>-107</v>
      </c>
      <c r="W19" s="65">
        <f t="shared" si="2"/>
        <v>-253</v>
      </c>
      <c r="X19" s="65">
        <f t="shared" si="2"/>
        <v>0</v>
      </c>
      <c r="Y19" s="65">
        <f t="shared" si="2"/>
        <v>0</v>
      </c>
      <c r="Z19" s="65">
        <f t="shared" si="2"/>
        <v>-130</v>
      </c>
      <c r="AA19" s="65">
        <f t="shared" si="2"/>
        <v>-213</v>
      </c>
      <c r="AB19" s="65">
        <f t="shared" si="2"/>
        <v>-258</v>
      </c>
      <c r="AC19" s="65">
        <f t="shared" si="2"/>
        <v>-336</v>
      </c>
      <c r="AD19" s="66">
        <f t="shared" si="2"/>
        <v>-489</v>
      </c>
      <c r="AE19" s="62"/>
      <c r="AF19" s="65">
        <f aca="true" t="shared" si="3" ref="AF19:BD19">SUM(AF5:AF18)</f>
        <v>0</v>
      </c>
      <c r="AG19" s="65">
        <f t="shared" si="3"/>
        <v>0</v>
      </c>
      <c r="AH19" s="65">
        <f t="shared" si="3"/>
        <v>-124</v>
      </c>
      <c r="AI19" s="67">
        <f t="shared" si="3"/>
        <v>-118</v>
      </c>
      <c r="AJ19" s="65">
        <f t="shared" si="3"/>
        <v>0</v>
      </c>
      <c r="AK19" s="65">
        <f t="shared" si="3"/>
        <v>0</v>
      </c>
      <c r="AL19" s="65">
        <f t="shared" si="3"/>
        <v>-71</v>
      </c>
      <c r="AM19" s="65">
        <f t="shared" si="3"/>
        <v>-150</v>
      </c>
      <c r="AN19" s="65">
        <f t="shared" si="3"/>
        <v>0</v>
      </c>
      <c r="AO19" s="65">
        <f t="shared" si="3"/>
        <v>0</v>
      </c>
      <c r="AP19" s="65">
        <f t="shared" si="3"/>
        <v>3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-99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>SUM(BE5:BE18)</f>
        <v>0</v>
      </c>
      <c r="BF19" s="65">
        <f aca="true" t="shared" si="4" ref="BF19:BP19">SUM(BF5:BF18)</f>
        <v>0</v>
      </c>
      <c r="BG19" s="65">
        <f t="shared" si="4"/>
        <v>0</v>
      </c>
      <c r="BH19" s="65">
        <f t="shared" si="4"/>
        <v>-114</v>
      </c>
      <c r="BI19" s="65">
        <f t="shared" si="4"/>
        <v>0</v>
      </c>
      <c r="BJ19" s="65">
        <f t="shared" si="4"/>
        <v>-136</v>
      </c>
      <c r="BK19" s="68">
        <f>SUM(BK5:BK18)</f>
        <v>0</v>
      </c>
      <c r="BL19" s="65">
        <f t="shared" si="4"/>
        <v>0</v>
      </c>
      <c r="BM19" s="66">
        <f t="shared" si="4"/>
        <v>0</v>
      </c>
      <c r="BN19" s="65">
        <f t="shared" si="4"/>
        <v>0</v>
      </c>
      <c r="BO19" s="65">
        <f t="shared" si="4"/>
        <v>0</v>
      </c>
      <c r="BP19" s="66">
        <f t="shared" si="4"/>
        <v>0</v>
      </c>
      <c r="BQ19" s="98"/>
    </row>
    <row r="20" spans="1:69" ht="12.75" thickBot="1">
      <c r="A20" s="69" t="s">
        <v>67</v>
      </c>
      <c r="B20" s="70">
        <f>B4-B19</f>
        <v>6640</v>
      </c>
      <c r="C20" s="70">
        <f>C19</f>
        <v>573</v>
      </c>
      <c r="D20" s="70"/>
      <c r="E20" s="70"/>
      <c r="F20" s="70"/>
      <c r="G20" s="70"/>
      <c r="H20" s="70"/>
      <c r="I20" s="70"/>
      <c r="J20" s="70">
        <f aca="true" t="shared" si="5" ref="J20:AD20">J4+J19</f>
        <v>606</v>
      </c>
      <c r="K20" s="70">
        <f t="shared" si="5"/>
        <v>970</v>
      </c>
      <c r="L20" s="70">
        <f t="shared" si="5"/>
        <v>-3</v>
      </c>
      <c r="M20" s="70">
        <f t="shared" si="5"/>
        <v>1114</v>
      </c>
      <c r="N20" s="70">
        <f t="shared" si="5"/>
        <v>1167</v>
      </c>
      <c r="O20" s="70">
        <f t="shared" si="5"/>
        <v>931</v>
      </c>
      <c r="P20" s="70">
        <f t="shared" si="5"/>
        <v>1089</v>
      </c>
      <c r="Q20" s="70">
        <f t="shared" si="5"/>
        <v>174</v>
      </c>
      <c r="R20" s="70">
        <f t="shared" si="5"/>
        <v>118</v>
      </c>
      <c r="S20" s="70">
        <f t="shared" si="5"/>
        <v>303</v>
      </c>
      <c r="T20" s="70">
        <f t="shared" si="5"/>
        <v>1377</v>
      </c>
      <c r="U20" s="70">
        <f t="shared" si="5"/>
        <v>894</v>
      </c>
      <c r="V20" s="70">
        <f t="shared" si="5"/>
        <v>502</v>
      </c>
      <c r="W20" s="70">
        <f t="shared" si="5"/>
        <v>850</v>
      </c>
      <c r="X20" s="70">
        <f t="shared" si="5"/>
        <v>1183</v>
      </c>
      <c r="Y20" s="70">
        <f t="shared" si="5"/>
        <v>1335</v>
      </c>
      <c r="Z20" s="70">
        <f t="shared" si="5"/>
        <v>599</v>
      </c>
      <c r="AA20" s="70">
        <f t="shared" si="5"/>
        <v>651</v>
      </c>
      <c r="AB20" s="70">
        <f t="shared" si="5"/>
        <v>433</v>
      </c>
      <c r="AC20" s="70">
        <f t="shared" si="5"/>
        <v>448</v>
      </c>
      <c r="AD20" s="71">
        <f t="shared" si="5"/>
        <v>258</v>
      </c>
      <c r="AE20" s="63"/>
      <c r="AF20" s="70">
        <f aca="true" t="shared" si="6" ref="AF20:BD20">AF4+AF19</f>
        <v>148</v>
      </c>
      <c r="AG20" s="70">
        <f t="shared" si="6"/>
        <v>-91</v>
      </c>
      <c r="AH20" s="70">
        <f t="shared" si="6"/>
        <v>139</v>
      </c>
      <c r="AI20" s="72">
        <f t="shared" si="6"/>
        <v>153</v>
      </c>
      <c r="AJ20" s="70">
        <f t="shared" si="6"/>
        <v>65</v>
      </c>
      <c r="AK20" s="70">
        <f t="shared" si="6"/>
        <v>44</v>
      </c>
      <c r="AL20" s="70">
        <f t="shared" si="6"/>
        <v>229</v>
      </c>
      <c r="AM20" s="70">
        <f t="shared" si="6"/>
        <v>128</v>
      </c>
      <c r="AN20" s="70">
        <f t="shared" si="6"/>
        <v>65</v>
      </c>
      <c r="AO20" s="70">
        <f t="shared" si="6"/>
        <v>73</v>
      </c>
      <c r="AP20" s="70">
        <f t="shared" si="6"/>
        <v>0</v>
      </c>
      <c r="AQ20" s="70">
        <f t="shared" si="6"/>
        <v>-23</v>
      </c>
      <c r="AR20" s="70">
        <f t="shared" si="6"/>
        <v>197</v>
      </c>
      <c r="AS20" s="70">
        <f t="shared" si="6"/>
        <v>84</v>
      </c>
      <c r="AT20" s="70">
        <f t="shared" si="6"/>
        <v>33</v>
      </c>
      <c r="AU20" s="70">
        <f t="shared" si="6"/>
        <v>102</v>
      </c>
      <c r="AV20" s="70">
        <f t="shared" si="6"/>
        <v>186</v>
      </c>
      <c r="AW20" s="70">
        <f t="shared" si="6"/>
        <v>70</v>
      </c>
      <c r="AX20" s="70">
        <f t="shared" si="6"/>
        <v>185</v>
      </c>
      <c r="AY20" s="70">
        <f t="shared" si="6"/>
        <v>36</v>
      </c>
      <c r="AZ20" s="70">
        <f t="shared" si="6"/>
        <v>125</v>
      </c>
      <c r="BA20" s="70">
        <f t="shared" si="6"/>
        <v>6</v>
      </c>
      <c r="BB20" s="70">
        <f t="shared" si="6"/>
        <v>190</v>
      </c>
      <c r="BC20" s="70">
        <f t="shared" si="6"/>
        <v>849</v>
      </c>
      <c r="BD20" s="70">
        <f t="shared" si="6"/>
        <v>131</v>
      </c>
      <c r="BE20" s="70">
        <f>BE4+BE19</f>
        <v>236</v>
      </c>
      <c r="BF20" s="70">
        <f aca="true" t="shared" si="7" ref="BF20:BP20">BF4+BF19</f>
        <v>195</v>
      </c>
      <c r="BG20" s="70">
        <f t="shared" si="7"/>
        <v>51</v>
      </c>
      <c r="BH20" s="70">
        <f t="shared" si="7"/>
        <v>-18</v>
      </c>
      <c r="BI20" s="70">
        <f t="shared" si="7"/>
        <v>455</v>
      </c>
      <c r="BJ20" s="70">
        <f t="shared" si="7"/>
        <v>98</v>
      </c>
      <c r="BK20" s="73">
        <f>BK4+BK19</f>
        <v>320</v>
      </c>
      <c r="BL20" s="70">
        <f t="shared" si="7"/>
        <v>227</v>
      </c>
      <c r="BM20" s="71">
        <f t="shared" si="7"/>
        <v>0</v>
      </c>
      <c r="BN20" s="70">
        <f t="shared" si="7"/>
        <v>577</v>
      </c>
      <c r="BO20" s="70">
        <f t="shared" si="7"/>
        <v>29</v>
      </c>
      <c r="BP20" s="71">
        <f t="shared" si="7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79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83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81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80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82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84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85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 t="s">
        <v>86</v>
      </c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 t="s">
        <v>87</v>
      </c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 t="s">
        <v>88</v>
      </c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A1:V1"/>
    <mergeCell ref="A2:A3"/>
    <mergeCell ref="B2:B3"/>
    <mergeCell ref="C2:C3"/>
    <mergeCell ref="D2:D3"/>
    <mergeCell ref="E2:E3"/>
    <mergeCell ref="F2:G2"/>
    <mergeCell ref="AF2:BL2"/>
    <mergeCell ref="J2:AD2"/>
    <mergeCell ref="BN2:BP2"/>
    <mergeCell ref="B23:G23"/>
    <mergeCell ref="H2:H3"/>
    <mergeCell ref="B32:G32"/>
    <mergeCell ref="B25:G25"/>
    <mergeCell ref="B22:G22"/>
    <mergeCell ref="B26:G26"/>
    <mergeCell ref="B24:G24"/>
    <mergeCell ref="B27:G27"/>
    <mergeCell ref="B28:G28"/>
    <mergeCell ref="A22:A31"/>
    <mergeCell ref="B29:G29"/>
    <mergeCell ref="B30:G30"/>
    <mergeCell ref="B31:G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N25" sqref="BN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'2010年1月球费统计'!B20</f>
        <v>6640</v>
      </c>
      <c r="C4" s="92">
        <f>'2010年1月球费统计'!C20</f>
        <v>573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'2010年1月球费统计'!J20</f>
        <v>606</v>
      </c>
      <c r="K4" s="92">
        <f>'2010年1月球费统计'!K20</f>
        <v>970</v>
      </c>
      <c r="L4" s="92">
        <f>'2010年1月球费统计'!L20</f>
        <v>-3</v>
      </c>
      <c r="M4" s="92">
        <f>'2010年1月球费统计'!M20</f>
        <v>1114</v>
      </c>
      <c r="N4" s="92">
        <f>'2010年1月球费统计'!N20</f>
        <v>1167</v>
      </c>
      <c r="O4" s="92">
        <f>'2010年1月球费统计'!O20</f>
        <v>931</v>
      </c>
      <c r="P4" s="92">
        <f>'2010年1月球费统计'!P20</f>
        <v>1089</v>
      </c>
      <c r="Q4" s="92">
        <f>'2010年1月球费统计'!Q20</f>
        <v>174</v>
      </c>
      <c r="R4" s="92">
        <f>'2010年1月球费统计'!R20</f>
        <v>118</v>
      </c>
      <c r="S4" s="92">
        <f>'2010年1月球费统计'!S20</f>
        <v>303</v>
      </c>
      <c r="T4" s="92">
        <f>'2010年1月球费统计'!T20</f>
        <v>1377</v>
      </c>
      <c r="U4" s="92">
        <f>'2010年1月球费统计'!U20</f>
        <v>894</v>
      </c>
      <c r="V4" s="92">
        <f>'2010年1月球费统计'!V20</f>
        <v>502</v>
      </c>
      <c r="W4" s="92">
        <f>'2010年1月球费统计'!W20-90</f>
        <v>760</v>
      </c>
      <c r="X4" s="92">
        <f>'2010年1月球费统计'!X20</f>
        <v>1183</v>
      </c>
      <c r="Y4" s="92">
        <f>'2010年1月球费统计'!Y20</f>
        <v>1335</v>
      </c>
      <c r="Z4" s="92">
        <f>'2010年1月球费统计'!Z20</f>
        <v>599</v>
      </c>
      <c r="AA4" s="92">
        <f>'2010年1月球费统计'!AA20</f>
        <v>651</v>
      </c>
      <c r="AB4" s="92">
        <f>'2010年1月球费统计'!AB20</f>
        <v>433</v>
      </c>
      <c r="AC4" s="92">
        <f>'2010年1月球费统计'!AC20</f>
        <v>448</v>
      </c>
      <c r="AD4" s="92">
        <f>'2010年1月球费统计'!AD20</f>
        <v>258</v>
      </c>
      <c r="AE4" s="92">
        <f>'2010年1月球费统计'!AE20</f>
        <v>0</v>
      </c>
      <c r="AF4" s="92">
        <f>'2010年1月球费统计'!AF20</f>
        <v>148</v>
      </c>
      <c r="AG4" s="92">
        <f>'2010年1月球费统计'!AG20+100</f>
        <v>9</v>
      </c>
      <c r="AH4" s="92">
        <f>'2010年1月球费统计'!AH20</f>
        <v>139</v>
      </c>
      <c r="AI4" s="92">
        <f>'2010年1月球费统计'!AI20</f>
        <v>153</v>
      </c>
      <c r="AJ4" s="92">
        <f>'2010年1月球费统计'!AJ20</f>
        <v>65</v>
      </c>
      <c r="AK4" s="92">
        <f>'2010年1月球费统计'!AK20</f>
        <v>44</v>
      </c>
      <c r="AL4" s="92">
        <f>'2010年1月球费统计'!AL20</f>
        <v>229</v>
      </c>
      <c r="AM4" s="92">
        <f>'2010年1月球费统计'!AM20</f>
        <v>128</v>
      </c>
      <c r="AN4" s="92">
        <f>'2010年1月球费统计'!AN20</f>
        <v>65</v>
      </c>
      <c r="AO4" s="92">
        <f>'2010年1月球费统计'!AO20</f>
        <v>73</v>
      </c>
      <c r="AP4" s="92">
        <f>'2010年1月球费统计'!AP20</f>
        <v>0</v>
      </c>
      <c r="AQ4" s="92">
        <f>'2010年1月球费统计'!AQ20</f>
        <v>-23</v>
      </c>
      <c r="AR4" s="92">
        <f>'2010年1月球费统计'!AR20</f>
        <v>197</v>
      </c>
      <c r="AS4" s="92">
        <f>'2010年1月球费统计'!AS20</f>
        <v>84</v>
      </c>
      <c r="AT4" s="92">
        <f>'2010年1月球费统计'!AT20</f>
        <v>33</v>
      </c>
      <c r="AU4" s="92">
        <f>'2010年1月球费统计'!AU20</f>
        <v>102</v>
      </c>
      <c r="AV4" s="92">
        <f>'2010年1月球费统计'!AV20</f>
        <v>186</v>
      </c>
      <c r="AW4" s="92">
        <f>'2010年1月球费统计'!AW20</f>
        <v>70</v>
      </c>
      <c r="AX4" s="92">
        <f>'2010年1月球费统计'!AX20</f>
        <v>185</v>
      </c>
      <c r="AY4" s="92">
        <f>'2010年1月球费统计'!AY20</f>
        <v>36</v>
      </c>
      <c r="AZ4" s="92">
        <f>'2010年1月球费统计'!AZ20</f>
        <v>125</v>
      </c>
      <c r="BA4" s="92">
        <f>'2010年1月球费统计'!BA20</f>
        <v>6</v>
      </c>
      <c r="BB4" s="92">
        <f>'2010年1月球费统计'!BB20</f>
        <v>190</v>
      </c>
      <c r="BC4" s="92">
        <f>'2010年1月球费统计'!BC20</f>
        <v>849</v>
      </c>
      <c r="BD4" s="92">
        <f>'2010年1月球费统计'!BD20</f>
        <v>131</v>
      </c>
      <c r="BE4" s="92">
        <f>'2010年1月球费统计'!BE20</f>
        <v>236</v>
      </c>
      <c r="BF4" s="92">
        <f>'2010年1月球费统计'!BF20</f>
        <v>195</v>
      </c>
      <c r="BG4" s="92">
        <f>'2010年1月球费统计'!BG20</f>
        <v>51</v>
      </c>
      <c r="BH4" s="92">
        <f>'2010年1月球费统计'!BH20+200</f>
        <v>182</v>
      </c>
      <c r="BI4" s="92">
        <f>'2010年1月球费统计'!BI20</f>
        <v>455</v>
      </c>
      <c r="BJ4" s="92">
        <f>'2010年1月球费统计'!BJ20</f>
        <v>98</v>
      </c>
      <c r="BK4" s="92">
        <f>'2010年1月球费统计'!BK20</f>
        <v>320</v>
      </c>
      <c r="BL4" s="92">
        <f>'2010年1月球费统计'!BL20</f>
        <v>227</v>
      </c>
      <c r="BM4" s="92">
        <f>'2010年1月球费统计'!BM20</f>
        <v>0</v>
      </c>
      <c r="BN4" s="92">
        <f>'2010年1月球费统计'!BN20</f>
        <v>577</v>
      </c>
      <c r="BO4" s="92">
        <f>'2010年1月球费统计'!BO20+60</f>
        <v>89</v>
      </c>
      <c r="BP4" s="92">
        <f>'2010年1月球费统计'!BP20</f>
        <v>20</v>
      </c>
      <c r="BQ4" s="92">
        <f>'2010年1月球费统计'!BQ20</f>
        <v>0</v>
      </c>
    </row>
    <row r="5" spans="1:69" ht="12">
      <c r="A5" s="104">
        <v>40211</v>
      </c>
      <c r="B5" s="5">
        <f aca="true" t="shared" si="0" ref="B5:B16">B4-D5</f>
        <v>6640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</row>
    <row r="6" spans="1:69" ht="12">
      <c r="A6" s="104">
        <v>40215</v>
      </c>
      <c r="B6" s="5">
        <f t="shared" si="0"/>
        <v>6640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5">
        <f t="shared" si="1"/>
        <v>-160</v>
      </c>
      <c r="I6" s="84"/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-160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</row>
    <row r="7" spans="1:69" ht="12">
      <c r="A7" s="104">
        <v>40214</v>
      </c>
      <c r="B7" s="5">
        <f t="shared" si="0"/>
        <v>6480</v>
      </c>
      <c r="C7" s="83">
        <v>10</v>
      </c>
      <c r="D7" s="83">
        <v>160</v>
      </c>
      <c r="E7" s="83">
        <v>20</v>
      </c>
      <c r="F7" s="83">
        <v>4</v>
      </c>
      <c r="G7" s="83">
        <v>0</v>
      </c>
      <c r="H7" s="5">
        <f t="shared" si="1"/>
        <v>-170</v>
      </c>
      <c r="I7" s="84"/>
      <c r="J7" s="5">
        <v>0</v>
      </c>
      <c r="K7" s="5">
        <v>0</v>
      </c>
      <c r="L7" s="5">
        <v>-45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-45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f>-45+20-5</f>
        <v>-30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-50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</row>
    <row r="8" spans="1:69" ht="12">
      <c r="A8" s="104">
        <v>40216</v>
      </c>
      <c r="B8" s="5">
        <f t="shared" si="0"/>
        <v>6000</v>
      </c>
      <c r="C8" s="5">
        <v>5</v>
      </c>
      <c r="D8" s="5">
        <v>480</v>
      </c>
      <c r="E8" s="5">
        <v>48</v>
      </c>
      <c r="F8" s="5">
        <v>8</v>
      </c>
      <c r="G8" s="5">
        <v>0</v>
      </c>
      <c r="H8" s="5">
        <f t="shared" si="1"/>
        <v>-485</v>
      </c>
      <c r="I8" s="6"/>
      <c r="J8" s="5">
        <v>0</v>
      </c>
      <c r="K8" s="5">
        <v>0</v>
      </c>
      <c r="L8" s="5">
        <v>-60</v>
      </c>
      <c r="M8" s="5">
        <v>0</v>
      </c>
      <c r="N8" s="5">
        <v>0</v>
      </c>
      <c r="O8" s="5">
        <v>-68</v>
      </c>
      <c r="P8" s="5">
        <v>0</v>
      </c>
      <c r="Q8" s="5">
        <f>-68+48</f>
        <v>-20</v>
      </c>
      <c r="R8" s="5">
        <v>-60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-68</v>
      </c>
      <c r="AA8" s="5">
        <v>0</v>
      </c>
      <c r="AB8" s="5">
        <v>0</v>
      </c>
      <c r="AC8" s="5">
        <v>-68</v>
      </c>
      <c r="AD8" s="5">
        <v>-68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f>-68-5</f>
        <v>-73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</row>
    <row r="9" spans="1:69" ht="12">
      <c r="A9" s="104">
        <v>40218</v>
      </c>
      <c r="B9" s="5">
        <f t="shared" si="0"/>
        <v>6000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6"/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</row>
    <row r="10" spans="1:69" ht="12">
      <c r="A10" s="104">
        <v>40221</v>
      </c>
      <c r="B10" s="5">
        <f t="shared" si="0"/>
        <v>6000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</row>
    <row r="11" spans="1:69" ht="12">
      <c r="A11" s="104">
        <v>40223</v>
      </c>
      <c r="B11" s="5">
        <f t="shared" si="0"/>
        <v>6000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6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</row>
    <row r="12" spans="1:69" ht="12">
      <c r="A12" s="104">
        <v>40225</v>
      </c>
      <c r="B12" s="5">
        <f t="shared" si="0"/>
        <v>6000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</row>
    <row r="13" spans="1:69" ht="12">
      <c r="A13" s="104">
        <v>40228</v>
      </c>
      <c r="B13" s="5">
        <f t="shared" si="0"/>
        <v>6000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</row>
    <row r="14" spans="1:69" ht="12">
      <c r="A14" s="104">
        <v>40230</v>
      </c>
      <c r="B14" s="5">
        <f t="shared" si="0"/>
        <v>6000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</row>
    <row r="15" spans="1:69" ht="12">
      <c r="A15" s="104">
        <v>40232</v>
      </c>
      <c r="B15" s="5">
        <f t="shared" si="0"/>
        <v>5760</v>
      </c>
      <c r="C15" s="5">
        <v>0</v>
      </c>
      <c r="D15" s="5">
        <v>240</v>
      </c>
      <c r="E15" s="5">
        <v>24</v>
      </c>
      <c r="F15" s="5">
        <v>6</v>
      </c>
      <c r="G15" s="5">
        <v>0</v>
      </c>
      <c r="H15" s="5">
        <f t="shared" si="1"/>
        <v>-240</v>
      </c>
      <c r="I15" s="6"/>
      <c r="J15" s="5">
        <v>0</v>
      </c>
      <c r="K15" s="5">
        <v>0</v>
      </c>
      <c r="L15" s="5">
        <f>-44+24</f>
        <v>-20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-44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-44</v>
      </c>
      <c r="Z15" s="5">
        <v>0</v>
      </c>
      <c r="AA15" s="5">
        <v>-44</v>
      </c>
      <c r="AB15" s="5">
        <v>0</v>
      </c>
      <c r="AC15" s="5">
        <v>-44</v>
      </c>
      <c r="AD15" s="5">
        <v>-44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</row>
    <row r="16" spans="1:69" ht="12">
      <c r="A16" s="104">
        <v>40235</v>
      </c>
      <c r="B16" s="5">
        <f t="shared" si="0"/>
        <v>5640</v>
      </c>
      <c r="C16" s="5">
        <v>0</v>
      </c>
      <c r="D16" s="5">
        <v>120</v>
      </c>
      <c r="E16" s="5">
        <v>0</v>
      </c>
      <c r="F16" s="5">
        <v>2</v>
      </c>
      <c r="G16" s="5">
        <v>0</v>
      </c>
      <c r="H16" s="5">
        <f t="shared" si="1"/>
        <v>-120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-60</v>
      </c>
      <c r="AB16" s="5">
        <v>0</v>
      </c>
      <c r="AC16" s="5">
        <v>0</v>
      </c>
      <c r="AD16" s="5">
        <v>-60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</row>
    <row r="17" spans="1:69" ht="12">
      <c r="A17" s="104">
        <v>40235</v>
      </c>
      <c r="B17" s="5">
        <f>B16-D17</f>
        <v>5240</v>
      </c>
      <c r="C17" s="5">
        <v>0</v>
      </c>
      <c r="D17" s="5">
        <v>400</v>
      </c>
      <c r="E17" s="5">
        <v>32</v>
      </c>
      <c r="F17" s="5">
        <v>9</v>
      </c>
      <c r="G17" s="5">
        <v>0</v>
      </c>
      <c r="H17" s="5">
        <f>SUM(J17:BQ17)</f>
        <v>-400</v>
      </c>
      <c r="I17" s="6"/>
      <c r="J17" s="5">
        <v>-48</v>
      </c>
      <c r="K17" s="5">
        <v>-48</v>
      </c>
      <c r="L17" s="5">
        <v>-48</v>
      </c>
      <c r="M17" s="5">
        <v>-48</v>
      </c>
      <c r="N17" s="5">
        <v>0</v>
      </c>
      <c r="O17" s="5">
        <v>0</v>
      </c>
      <c r="P17" s="5">
        <v>0</v>
      </c>
      <c r="Q17" s="5">
        <v>-48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-48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-48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-16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-48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</row>
    <row r="18" spans="1:69" ht="12.75" thickBot="1">
      <c r="A18" s="104">
        <v>40237</v>
      </c>
      <c r="B18" s="5">
        <f>B16-D18</f>
        <v>5240</v>
      </c>
      <c r="C18" s="5">
        <v>2</v>
      </c>
      <c r="D18" s="5">
        <v>400</v>
      </c>
      <c r="E18" s="5">
        <v>48</v>
      </c>
      <c r="F18" s="5">
        <v>10</v>
      </c>
      <c r="G18" s="5">
        <v>0</v>
      </c>
      <c r="H18" s="5">
        <f t="shared" si="1"/>
        <v>-402</v>
      </c>
      <c r="I18" s="6"/>
      <c r="J18" s="5">
        <v>-45</v>
      </c>
      <c r="K18" s="5">
        <v>-45</v>
      </c>
      <c r="L18" s="5">
        <f>-45+48</f>
        <v>3</v>
      </c>
      <c r="M18" s="5">
        <v>-45</v>
      </c>
      <c r="N18" s="5">
        <v>0</v>
      </c>
      <c r="O18" s="5">
        <v>-45</v>
      </c>
      <c r="P18" s="5">
        <v>0</v>
      </c>
      <c r="Q18" s="5">
        <v>-45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-45</v>
      </c>
      <c r="Z18" s="5">
        <v>0</v>
      </c>
      <c r="AA18" s="5">
        <v>-45</v>
      </c>
      <c r="AB18" s="5">
        <v>-45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-45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</row>
    <row r="19" spans="1:69" ht="12">
      <c r="A19" s="64" t="s">
        <v>66</v>
      </c>
      <c r="B19" s="65">
        <f>SUM(D5:D18)</f>
        <v>1800</v>
      </c>
      <c r="C19" s="65">
        <f>SUM(C4:C18)</f>
        <v>590</v>
      </c>
      <c r="D19" s="65">
        <f>SUM(D5:D18)</f>
        <v>1800</v>
      </c>
      <c r="E19" s="65">
        <f>SUM(E5:E18)</f>
        <v>172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-93</v>
      </c>
      <c r="K19" s="65">
        <f t="shared" si="2"/>
        <v>-93</v>
      </c>
      <c r="L19" s="65">
        <f t="shared" si="2"/>
        <v>-170</v>
      </c>
      <c r="M19" s="65">
        <f t="shared" si="2"/>
        <v>-93</v>
      </c>
      <c r="N19" s="65">
        <f t="shared" si="2"/>
        <v>0</v>
      </c>
      <c r="O19" s="65">
        <f t="shared" si="2"/>
        <v>-113</v>
      </c>
      <c r="P19" s="65">
        <f t="shared" si="2"/>
        <v>0</v>
      </c>
      <c r="Q19" s="65">
        <f t="shared" si="2"/>
        <v>-113</v>
      </c>
      <c r="R19" s="65">
        <f t="shared" si="2"/>
        <v>-264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-48</v>
      </c>
      <c r="X19" s="65">
        <f t="shared" si="2"/>
        <v>0</v>
      </c>
      <c r="Y19" s="65">
        <f t="shared" si="2"/>
        <v>-89</v>
      </c>
      <c r="Z19" s="65">
        <f t="shared" si="2"/>
        <v>-68</v>
      </c>
      <c r="AA19" s="65">
        <f t="shared" si="2"/>
        <v>-149</v>
      </c>
      <c r="AB19" s="65">
        <f t="shared" si="2"/>
        <v>-45</v>
      </c>
      <c r="AC19" s="65">
        <f t="shared" si="2"/>
        <v>-205</v>
      </c>
      <c r="AD19" s="66">
        <f t="shared" si="2"/>
        <v>-172</v>
      </c>
      <c r="AE19" s="62"/>
      <c r="AF19" s="65">
        <f aca="true" t="shared" si="3" ref="AF19:BP19">SUM(AF5:AF18)</f>
        <v>0</v>
      </c>
      <c r="AG19" s="65">
        <f t="shared" si="3"/>
        <v>0</v>
      </c>
      <c r="AH19" s="65">
        <f t="shared" si="3"/>
        <v>0</v>
      </c>
      <c r="AI19" s="67">
        <f t="shared" si="3"/>
        <v>-16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-30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-73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-45</v>
      </c>
      <c r="BI19" s="65">
        <f t="shared" si="3"/>
        <v>0</v>
      </c>
      <c r="BJ19" s="65">
        <f t="shared" si="3"/>
        <v>-50</v>
      </c>
      <c r="BK19" s="68">
        <f t="shared" si="3"/>
        <v>-48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4840</v>
      </c>
      <c r="C20" s="70">
        <f>C19</f>
        <v>590</v>
      </c>
      <c r="D20" s="70"/>
      <c r="E20" s="70"/>
      <c r="F20" s="70"/>
      <c r="G20" s="70"/>
      <c r="H20" s="70"/>
      <c r="I20" s="70"/>
      <c r="J20" s="70">
        <f aca="true" t="shared" si="4" ref="J20:AD20">J4+J19</f>
        <v>513</v>
      </c>
      <c r="K20" s="70">
        <f t="shared" si="4"/>
        <v>877</v>
      </c>
      <c r="L20" s="70">
        <f t="shared" si="4"/>
        <v>-173</v>
      </c>
      <c r="M20" s="70">
        <f t="shared" si="4"/>
        <v>1021</v>
      </c>
      <c r="N20" s="70">
        <f t="shared" si="4"/>
        <v>1167</v>
      </c>
      <c r="O20" s="70">
        <f t="shared" si="4"/>
        <v>818</v>
      </c>
      <c r="P20" s="70">
        <f t="shared" si="4"/>
        <v>1089</v>
      </c>
      <c r="Q20" s="70">
        <f t="shared" si="4"/>
        <v>61</v>
      </c>
      <c r="R20" s="70">
        <f t="shared" si="4"/>
        <v>-146</v>
      </c>
      <c r="S20" s="70">
        <f t="shared" si="4"/>
        <v>303</v>
      </c>
      <c r="T20" s="70">
        <f t="shared" si="4"/>
        <v>1377</v>
      </c>
      <c r="U20" s="70">
        <f t="shared" si="4"/>
        <v>894</v>
      </c>
      <c r="V20" s="70">
        <f t="shared" si="4"/>
        <v>502</v>
      </c>
      <c r="W20" s="70">
        <f t="shared" si="4"/>
        <v>712</v>
      </c>
      <c r="X20" s="70">
        <f t="shared" si="4"/>
        <v>1183</v>
      </c>
      <c r="Y20" s="70">
        <f t="shared" si="4"/>
        <v>1246</v>
      </c>
      <c r="Z20" s="70">
        <f t="shared" si="4"/>
        <v>531</v>
      </c>
      <c r="AA20" s="70">
        <f t="shared" si="4"/>
        <v>502</v>
      </c>
      <c r="AB20" s="70">
        <f t="shared" si="4"/>
        <v>388</v>
      </c>
      <c r="AC20" s="70">
        <f t="shared" si="4"/>
        <v>243</v>
      </c>
      <c r="AD20" s="71">
        <f t="shared" si="4"/>
        <v>86</v>
      </c>
      <c r="AE20" s="63"/>
      <c r="AF20" s="70">
        <f aca="true" t="shared" si="5" ref="AF20:BP20">AF4+AF19</f>
        <v>148</v>
      </c>
      <c r="AG20" s="70">
        <f t="shared" si="5"/>
        <v>9</v>
      </c>
      <c r="AH20" s="70">
        <f t="shared" si="5"/>
        <v>139</v>
      </c>
      <c r="AI20" s="72">
        <f t="shared" si="5"/>
        <v>137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128</v>
      </c>
      <c r="AN20" s="70">
        <f t="shared" si="5"/>
        <v>65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131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137</v>
      </c>
      <c r="BI20" s="70">
        <f t="shared" si="5"/>
        <v>455</v>
      </c>
      <c r="BJ20" s="70">
        <f t="shared" si="5"/>
        <v>48</v>
      </c>
      <c r="BK20" s="73">
        <f t="shared" si="5"/>
        <v>272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91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92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93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94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95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96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97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/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/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/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B32:G32"/>
    <mergeCell ref="BN2:BP2"/>
    <mergeCell ref="A22:A31"/>
    <mergeCell ref="B27:G27"/>
    <mergeCell ref="B28:G28"/>
    <mergeCell ref="B29:G29"/>
    <mergeCell ref="B30:G30"/>
    <mergeCell ref="B31:G31"/>
    <mergeCell ref="B22:G22"/>
    <mergeCell ref="B23:G23"/>
    <mergeCell ref="AF2:BL2"/>
    <mergeCell ref="A2:A3"/>
    <mergeCell ref="B2:B3"/>
    <mergeCell ref="C2:C3"/>
    <mergeCell ref="D2:D3"/>
    <mergeCell ref="E2:E3"/>
    <mergeCell ref="F2:G2"/>
    <mergeCell ref="B24:G24"/>
    <mergeCell ref="B25:G25"/>
    <mergeCell ref="B26:G26"/>
    <mergeCell ref="A1:V1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5" sqref="B25:G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'2010年2月球费统计'!B20</f>
        <v>4840</v>
      </c>
      <c r="C4" s="92">
        <f>'2010年2月球费统计'!C20</f>
        <v>590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'2010年2月球费统计'!J20</f>
        <v>513</v>
      </c>
      <c r="K4" s="92">
        <f>'2010年2月球费统计'!K20</f>
        <v>877</v>
      </c>
      <c r="L4" s="92">
        <f>'2010年2月球费统计'!L20+500</f>
        <v>327</v>
      </c>
      <c r="M4" s="92">
        <f>'2010年2月球费统计'!M20</f>
        <v>1021</v>
      </c>
      <c r="N4" s="92">
        <f>'2010年2月球费统计'!N20</f>
        <v>1167</v>
      </c>
      <c r="O4" s="92">
        <f>'2010年2月球费统计'!O20</f>
        <v>818</v>
      </c>
      <c r="P4" s="92">
        <f>'2010年2月球费统计'!P20</f>
        <v>1089</v>
      </c>
      <c r="Q4" s="92">
        <f>'2010年2月球费统计'!Q20+300</f>
        <v>361</v>
      </c>
      <c r="R4" s="92">
        <f>'2010年2月球费统计'!R20+500</f>
        <v>354</v>
      </c>
      <c r="S4" s="92">
        <f>'2010年2月球费统计'!S20</f>
        <v>303</v>
      </c>
      <c r="T4" s="92">
        <f>'2010年2月球费统计'!T20</f>
        <v>1377</v>
      </c>
      <c r="U4" s="92">
        <f>'2010年2月球费统计'!U20</f>
        <v>894</v>
      </c>
      <c r="V4" s="92">
        <f>'2010年2月球费统计'!V20</f>
        <v>502</v>
      </c>
      <c r="W4" s="92">
        <f>'2010年2月球费统计'!W20</f>
        <v>712</v>
      </c>
      <c r="X4" s="92">
        <f>'2010年2月球费统计'!X20</f>
        <v>1183</v>
      </c>
      <c r="Y4" s="92">
        <f>'2010年2月球费统计'!Y20</f>
        <v>1246</v>
      </c>
      <c r="Z4" s="92">
        <f>'2010年2月球费统计'!Z20</f>
        <v>531</v>
      </c>
      <c r="AA4" s="92">
        <f>'2010年2月球费统计'!AA20</f>
        <v>502</v>
      </c>
      <c r="AB4" s="92">
        <f>'2010年2月球费统计'!AB20</f>
        <v>388</v>
      </c>
      <c r="AC4" s="92">
        <f>'2010年2月球费统计'!AC20</f>
        <v>243</v>
      </c>
      <c r="AD4" s="92">
        <f>'2010年2月球费统计'!AD20</f>
        <v>86</v>
      </c>
      <c r="AE4" s="92">
        <f>'2010年2月球费统计'!AE20</f>
        <v>0</v>
      </c>
      <c r="AF4" s="92">
        <f>'2010年2月球费统计'!AF20</f>
        <v>148</v>
      </c>
      <c r="AG4" s="92">
        <f>'2010年2月球费统计'!AG20</f>
        <v>9</v>
      </c>
      <c r="AH4" s="92">
        <f>'2010年2月球费统计'!AH20</f>
        <v>139</v>
      </c>
      <c r="AI4" s="92">
        <f>'2010年2月球费统计'!AI20</f>
        <v>137</v>
      </c>
      <c r="AJ4" s="92">
        <f>'2010年2月球费统计'!AJ20</f>
        <v>65</v>
      </c>
      <c r="AK4" s="92">
        <f>'2010年2月球费统计'!AK20</f>
        <v>44</v>
      </c>
      <c r="AL4" s="92">
        <f>'2010年2月球费统计'!AL20</f>
        <v>229</v>
      </c>
      <c r="AM4" s="92">
        <f>'2010年2月球费统计'!AM20</f>
        <v>128</v>
      </c>
      <c r="AN4" s="92">
        <f>'2010年2月球费统计'!AN20</f>
        <v>65</v>
      </c>
      <c r="AO4" s="92">
        <f>'2010年2月球费统计'!AO20</f>
        <v>73</v>
      </c>
      <c r="AP4" s="92">
        <f>'2010年2月球费统计'!AP20</f>
        <v>0</v>
      </c>
      <c r="AQ4" s="92">
        <f>'2010年2月球费统计'!AQ20</f>
        <v>-23</v>
      </c>
      <c r="AR4" s="92">
        <f>'2010年2月球费统计'!AR20</f>
        <v>197</v>
      </c>
      <c r="AS4" s="92">
        <f>'2010年2月球费统计'!AS20</f>
        <v>84</v>
      </c>
      <c r="AT4" s="92">
        <f>'2010年2月球费统计'!AT20</f>
        <v>33</v>
      </c>
      <c r="AU4" s="92">
        <f>'2010年2月球费统计'!AU20</f>
        <v>102</v>
      </c>
      <c r="AV4" s="92">
        <f>'2010年2月球费统计'!AV20</f>
        <v>186</v>
      </c>
      <c r="AW4" s="92">
        <f>'2010年2月球费统计'!AW20</f>
        <v>40</v>
      </c>
      <c r="AX4" s="92">
        <f>'2010年2月球费统计'!AX20</f>
        <v>185</v>
      </c>
      <c r="AY4" s="92">
        <f>'2010年2月球费统计'!AY20</f>
        <v>36</v>
      </c>
      <c r="AZ4" s="92">
        <f>'2010年2月球费统计'!AZ20</f>
        <v>125</v>
      </c>
      <c r="BA4" s="92">
        <f>'2010年2月球费统计'!BA20</f>
        <v>6</v>
      </c>
      <c r="BB4" s="92">
        <f>'2010年2月球费统计'!BB20</f>
        <v>190</v>
      </c>
      <c r="BC4" s="92">
        <f>'2010年2月球费统计'!BC20</f>
        <v>776</v>
      </c>
      <c r="BD4" s="92">
        <f>'2010年2月球费统计'!BD20+500</f>
        <v>631</v>
      </c>
      <c r="BE4" s="92">
        <f>'2010年2月球费统计'!BE20</f>
        <v>236</v>
      </c>
      <c r="BF4" s="92">
        <f>'2010年2月球费统计'!BF20</f>
        <v>195</v>
      </c>
      <c r="BG4" s="92">
        <f>'2010年2月球费统计'!BG20</f>
        <v>51</v>
      </c>
      <c r="BH4" s="92">
        <f>'2010年2月球费统计'!BH20</f>
        <v>137</v>
      </c>
      <c r="BI4" s="92">
        <f>'2010年2月球费统计'!BI20</f>
        <v>455</v>
      </c>
      <c r="BJ4" s="92">
        <f>'2010年2月球费统计'!BJ20+300</f>
        <v>348</v>
      </c>
      <c r="BK4" s="92">
        <f>'2010年2月球费统计'!BK20</f>
        <v>272</v>
      </c>
      <c r="BL4" s="92">
        <f>'2010年2月球费统计'!BL20</f>
        <v>227</v>
      </c>
      <c r="BM4" s="92">
        <f>'2010年2月球费统计'!BM20</f>
        <v>0</v>
      </c>
      <c r="BN4" s="92">
        <f>'2010年2月球费统计'!BN20</f>
        <v>577</v>
      </c>
      <c r="BO4" s="92">
        <f>'2010年2月球费统计'!BO20</f>
        <v>89</v>
      </c>
      <c r="BP4" s="92">
        <f>'2010年2月球费统计'!BP20</f>
        <v>20</v>
      </c>
      <c r="BQ4" s="92">
        <f>'2010年2月球费统计'!BQ20</f>
        <v>0</v>
      </c>
    </row>
    <row r="5" spans="1:69" ht="12">
      <c r="A5" s="104">
        <v>40239</v>
      </c>
      <c r="B5" s="5">
        <f aca="true" t="shared" si="0" ref="B5:B16">B4-D5</f>
        <v>4840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2">
      <c r="A6" s="104">
        <v>40242</v>
      </c>
      <c r="B6" s="5">
        <f t="shared" si="0"/>
        <v>4360</v>
      </c>
      <c r="C6" s="83">
        <v>2</v>
      </c>
      <c r="D6" s="83">
        <v>480</v>
      </c>
      <c r="E6" s="83">
        <v>48</v>
      </c>
      <c r="F6" s="83">
        <v>10</v>
      </c>
      <c r="G6" s="83">
        <v>0</v>
      </c>
      <c r="H6" s="5">
        <f t="shared" si="1"/>
        <v>-482</v>
      </c>
      <c r="I6" s="84"/>
      <c r="J6" s="5">
        <v>-46</v>
      </c>
      <c r="K6" s="5">
        <v>-58</v>
      </c>
      <c r="L6" s="5">
        <v>-34</v>
      </c>
      <c r="M6" s="5"/>
      <c r="N6" s="5"/>
      <c r="O6" s="5"/>
      <c r="P6" s="5"/>
      <c r="Q6" s="5">
        <v>-36</v>
      </c>
      <c r="R6" s="5">
        <v>-48</v>
      </c>
      <c r="S6" s="5"/>
      <c r="T6" s="5"/>
      <c r="U6" s="5"/>
      <c r="V6" s="5"/>
      <c r="W6" s="5"/>
      <c r="X6" s="5"/>
      <c r="Y6" s="5"/>
      <c r="Z6" s="5"/>
      <c r="AA6" s="5"/>
      <c r="AB6" s="5">
        <v>-58</v>
      </c>
      <c r="AC6" s="5">
        <v>-48</v>
      </c>
      <c r="AD6" s="5"/>
      <c r="AE6" s="5"/>
      <c r="AF6" s="5"/>
      <c r="AG6" s="5"/>
      <c r="AH6" s="5"/>
      <c r="AI6" s="5">
        <v>-48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-48</v>
      </c>
      <c r="BK6" s="5">
        <v>-58</v>
      </c>
      <c r="BL6" s="5"/>
      <c r="BM6" s="5"/>
      <c r="BN6" s="5"/>
      <c r="BO6" s="5"/>
      <c r="BP6" s="5"/>
      <c r="BQ6" s="5"/>
    </row>
    <row r="7" spans="1:69" ht="12">
      <c r="A7" s="104">
        <v>40244</v>
      </c>
      <c r="B7" s="5">
        <f t="shared" si="0"/>
        <v>3880</v>
      </c>
      <c r="C7" s="83">
        <v>4</v>
      </c>
      <c r="D7" s="83">
        <v>480</v>
      </c>
      <c r="E7" s="83">
        <v>0</v>
      </c>
      <c r="F7" s="83">
        <v>11</v>
      </c>
      <c r="G7" s="83">
        <v>0</v>
      </c>
      <c r="H7" s="5">
        <f t="shared" si="1"/>
        <v>-484</v>
      </c>
      <c r="I7" s="84"/>
      <c r="J7" s="5"/>
      <c r="K7" s="5">
        <v>-44</v>
      </c>
      <c r="L7" s="5">
        <v>-44</v>
      </c>
      <c r="M7" s="5">
        <v>-44</v>
      </c>
      <c r="N7" s="5"/>
      <c r="O7" s="5">
        <v>-44</v>
      </c>
      <c r="P7" s="5"/>
      <c r="Q7" s="5">
        <v>-44</v>
      </c>
      <c r="R7" s="5"/>
      <c r="S7" s="5">
        <v>-44</v>
      </c>
      <c r="T7" s="5">
        <v>-44</v>
      </c>
      <c r="U7" s="5"/>
      <c r="V7" s="5"/>
      <c r="W7" s="5"/>
      <c r="X7" s="5">
        <v>-44</v>
      </c>
      <c r="Y7" s="5"/>
      <c r="Z7" s="5"/>
      <c r="AA7" s="5">
        <v>0</v>
      </c>
      <c r="AB7" s="5">
        <v>-44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-44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-44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">
      <c r="A8" s="104">
        <v>40246</v>
      </c>
      <c r="B8" s="5">
        <f t="shared" si="0"/>
        <v>3880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2">
      <c r="A9" s="104">
        <v>40249</v>
      </c>
      <c r="B9" s="5">
        <f t="shared" si="0"/>
        <v>3440</v>
      </c>
      <c r="C9" s="5">
        <v>0</v>
      </c>
      <c r="D9" s="5">
        <v>440</v>
      </c>
      <c r="E9" s="5">
        <v>0</v>
      </c>
      <c r="F9" s="5">
        <v>8</v>
      </c>
      <c r="G9" s="5">
        <v>0</v>
      </c>
      <c r="H9" s="5">
        <f t="shared" si="1"/>
        <v>-440</v>
      </c>
      <c r="I9" s="6"/>
      <c r="J9" s="5"/>
      <c r="K9" s="5"/>
      <c r="L9" s="5">
        <v>-55</v>
      </c>
      <c r="M9" s="5"/>
      <c r="N9" s="5"/>
      <c r="O9" s="5"/>
      <c r="P9" s="5"/>
      <c r="Q9" s="5">
        <v>-55</v>
      </c>
      <c r="R9" s="5">
        <v>-55</v>
      </c>
      <c r="S9" s="5"/>
      <c r="T9" s="5"/>
      <c r="U9" s="5"/>
      <c r="V9" s="5"/>
      <c r="W9" s="5"/>
      <c r="X9" s="5"/>
      <c r="Y9" s="5"/>
      <c r="Z9" s="5"/>
      <c r="AA9" s="5"/>
      <c r="AB9" s="5">
        <v>-55</v>
      </c>
      <c r="AC9" s="5">
        <v>-55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v>-55</v>
      </c>
      <c r="AX9" s="5"/>
      <c r="AY9" s="5"/>
      <c r="AZ9" s="5"/>
      <c r="BA9" s="5"/>
      <c r="BB9" s="5"/>
      <c r="BC9" s="5"/>
      <c r="BD9" s="5">
        <v>-55</v>
      </c>
      <c r="BE9" s="5"/>
      <c r="BF9" s="5"/>
      <c r="BG9" s="5"/>
      <c r="BH9" s="5"/>
      <c r="BI9" s="5"/>
      <c r="BJ9" s="5">
        <v>-55</v>
      </c>
      <c r="BK9" s="5"/>
      <c r="BL9" s="5"/>
      <c r="BM9" s="5"/>
      <c r="BN9" s="5"/>
      <c r="BO9" s="5"/>
      <c r="BP9" s="5"/>
      <c r="BQ9" s="5"/>
    </row>
    <row r="10" spans="1:69" ht="12">
      <c r="A10" s="104">
        <v>40251</v>
      </c>
      <c r="B10" s="5">
        <f t="shared" si="0"/>
        <v>2960</v>
      </c>
      <c r="C10" s="5">
        <v>0</v>
      </c>
      <c r="D10" s="5">
        <v>480</v>
      </c>
      <c r="E10" s="5">
        <v>48</v>
      </c>
      <c r="F10" s="5">
        <v>12</v>
      </c>
      <c r="G10" s="5">
        <v>0</v>
      </c>
      <c r="H10" s="5">
        <f t="shared" si="1"/>
        <v>-480</v>
      </c>
      <c r="I10" s="6"/>
      <c r="J10" s="5"/>
      <c r="K10" s="5">
        <v>-40</v>
      </c>
      <c r="L10" s="5">
        <f>-40+12</f>
        <v>-28</v>
      </c>
      <c r="M10" s="5"/>
      <c r="N10" s="5"/>
      <c r="O10" s="5">
        <v>-40</v>
      </c>
      <c r="P10" s="5"/>
      <c r="Q10" s="5">
        <f>-48+36</f>
        <v>-12</v>
      </c>
      <c r="R10" s="5">
        <v>-40</v>
      </c>
      <c r="S10" s="5">
        <v>-40</v>
      </c>
      <c r="T10" s="5"/>
      <c r="U10" s="5">
        <v>-48</v>
      </c>
      <c r="V10" s="5"/>
      <c r="W10" s="5">
        <v>-48</v>
      </c>
      <c r="X10" s="5"/>
      <c r="Y10" s="5"/>
      <c r="Z10" s="5"/>
      <c r="AA10" s="5">
        <v>-48</v>
      </c>
      <c r="AB10" s="5"/>
      <c r="AC10" s="5">
        <v>-40</v>
      </c>
      <c r="AD10" s="5"/>
      <c r="AE10" s="5"/>
      <c r="AF10" s="5"/>
      <c r="AG10" s="5"/>
      <c r="AH10" s="5">
        <v>-48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>
        <v>-48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2">
      <c r="A11" s="104">
        <v>40256</v>
      </c>
      <c r="B11" s="5">
        <f t="shared" si="0"/>
        <v>2560</v>
      </c>
      <c r="C11" s="5">
        <v>0</v>
      </c>
      <c r="D11" s="5">
        <v>400</v>
      </c>
      <c r="E11" s="5">
        <v>0</v>
      </c>
      <c r="F11" s="5">
        <v>0</v>
      </c>
      <c r="G11" s="5">
        <v>0</v>
      </c>
      <c r="H11" s="5">
        <f t="shared" si="1"/>
        <v>-400</v>
      </c>
      <c r="I11" s="6"/>
      <c r="J11" s="5"/>
      <c r="K11" s="5">
        <v>-55</v>
      </c>
      <c r="L11" s="5">
        <v>-55</v>
      </c>
      <c r="M11" s="5"/>
      <c r="N11" s="5"/>
      <c r="O11" s="5"/>
      <c r="P11" s="5"/>
      <c r="Q11" s="5">
        <v>-55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-50</v>
      </c>
      <c r="AC11" s="5">
        <v>-50</v>
      </c>
      <c r="AD11" s="5"/>
      <c r="AE11" s="5"/>
      <c r="AF11" s="5"/>
      <c r="AG11" s="5"/>
      <c r="AH11" s="5">
        <v>-55</v>
      </c>
      <c r="AI11" s="5">
        <v>-30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>
        <v>-50</v>
      </c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2">
      <c r="A12" s="105">
        <v>40257</v>
      </c>
      <c r="B12" s="5">
        <f t="shared" si="0"/>
        <v>2560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2">
      <c r="A13" s="104">
        <v>40258</v>
      </c>
      <c r="B13" s="5">
        <f>B12-D13</f>
        <v>2080</v>
      </c>
      <c r="C13" s="5">
        <v>6</v>
      </c>
      <c r="D13" s="5">
        <v>480</v>
      </c>
      <c r="E13" s="5">
        <v>30</v>
      </c>
      <c r="F13" s="5">
        <v>9</v>
      </c>
      <c r="G13" s="5">
        <v>0</v>
      </c>
      <c r="H13" s="5">
        <f t="shared" si="1"/>
        <v>-486</v>
      </c>
      <c r="I13" s="6"/>
      <c r="J13" s="5"/>
      <c r="K13" s="5">
        <v>-54</v>
      </c>
      <c r="L13" s="5">
        <v>-59</v>
      </c>
      <c r="M13" s="5"/>
      <c r="N13" s="5"/>
      <c r="O13" s="5">
        <v>-54</v>
      </c>
      <c r="P13" s="5"/>
      <c r="Q13" s="5">
        <f>-54+30</f>
        <v>-24</v>
      </c>
      <c r="R13" s="5"/>
      <c r="S13" s="5"/>
      <c r="T13" s="5"/>
      <c r="U13" s="5"/>
      <c r="V13" s="5"/>
      <c r="W13" s="5">
        <v>-59</v>
      </c>
      <c r="X13" s="5"/>
      <c r="Y13" s="5"/>
      <c r="Z13" s="5"/>
      <c r="AA13" s="5">
        <v>-59</v>
      </c>
      <c r="AB13" s="5">
        <v>-59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>
        <v>-59</v>
      </c>
      <c r="BE13" s="5"/>
      <c r="BF13" s="5"/>
      <c r="BG13" s="5"/>
      <c r="BH13" s="5"/>
      <c r="BI13" s="5"/>
      <c r="BJ13" s="5">
        <v>-59</v>
      </c>
      <c r="BK13" s="5"/>
      <c r="BL13" s="5"/>
      <c r="BM13" s="5"/>
      <c r="BN13" s="5"/>
      <c r="BO13" s="5"/>
      <c r="BP13" s="5"/>
      <c r="BQ13" s="5"/>
    </row>
    <row r="14" spans="1:69" ht="12">
      <c r="A14" s="104">
        <v>40260</v>
      </c>
      <c r="B14" s="5">
        <f t="shared" si="0"/>
        <v>2080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2">
      <c r="A15" s="104">
        <v>40263</v>
      </c>
      <c r="B15" s="5">
        <f t="shared" si="0"/>
        <v>2080</v>
      </c>
      <c r="C15" s="5">
        <v>0</v>
      </c>
      <c r="D15" s="5">
        <v>0</v>
      </c>
      <c r="E15" s="5">
        <v>30</v>
      </c>
      <c r="F15" s="5">
        <v>0</v>
      </c>
      <c r="G15" s="5">
        <v>0</v>
      </c>
      <c r="H15" s="5">
        <f t="shared" si="1"/>
        <v>0</v>
      </c>
      <c r="I15" s="6"/>
      <c r="J15" s="5"/>
      <c r="K15" s="5">
        <v>-6</v>
      </c>
      <c r="L15" s="5">
        <f>-6+30</f>
        <v>24</v>
      </c>
      <c r="M15" s="5"/>
      <c r="N15" s="5"/>
      <c r="O15" s="5"/>
      <c r="P15" s="5"/>
      <c r="Q15" s="5">
        <v>-6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-6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>
        <v>-6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2">
      <c r="A16" s="104">
        <v>40265</v>
      </c>
      <c r="B16" s="5">
        <f t="shared" si="0"/>
        <v>2080</v>
      </c>
      <c r="C16" s="5">
        <v>10</v>
      </c>
      <c r="D16" s="5">
        <v>0</v>
      </c>
      <c r="E16" s="5">
        <v>0</v>
      </c>
      <c r="F16" s="5">
        <v>0</v>
      </c>
      <c r="G16" s="5">
        <v>0</v>
      </c>
      <c r="H16" s="5">
        <f>SUM(J16:BW16)</f>
        <v>-455</v>
      </c>
      <c r="I16" s="6"/>
      <c r="J16" s="5">
        <f>-35+70</f>
        <v>35</v>
      </c>
      <c r="K16" s="5">
        <v>-40</v>
      </c>
      <c r="L16" s="5">
        <v>-35</v>
      </c>
      <c r="M16" s="5"/>
      <c r="N16" s="5"/>
      <c r="O16" s="5"/>
      <c r="P16" s="5"/>
      <c r="Q16" s="5">
        <v>-40</v>
      </c>
      <c r="R16" s="5"/>
      <c r="S16" s="5"/>
      <c r="T16" s="5"/>
      <c r="U16" s="5">
        <v>-40</v>
      </c>
      <c r="V16" s="5"/>
      <c r="W16" s="5">
        <v>-40</v>
      </c>
      <c r="X16" s="5">
        <v>-40</v>
      </c>
      <c r="Y16" s="5"/>
      <c r="Z16" s="5"/>
      <c r="AA16" s="5">
        <v>-35</v>
      </c>
      <c r="AB16" s="5">
        <v>-35</v>
      </c>
      <c r="AC16" s="5"/>
      <c r="AD16" s="5">
        <v>-35</v>
      </c>
      <c r="AE16" s="5"/>
      <c r="AF16" s="5">
        <v>-35</v>
      </c>
      <c r="AG16" s="5"/>
      <c r="AH16" s="5">
        <v>-35</v>
      </c>
      <c r="AI16" s="5"/>
      <c r="AJ16" s="5"/>
      <c r="AK16" s="5"/>
      <c r="AL16" s="5"/>
      <c r="AM16" s="5">
        <v>-40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v>-40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2">
      <c r="A17" s="104">
        <v>40267</v>
      </c>
      <c r="B17" s="5">
        <f>B16-D17</f>
        <v>2080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>SUM(J17:BQ17)</f>
        <v>-280</v>
      </c>
      <c r="I17" s="6"/>
      <c r="J17" s="5"/>
      <c r="K17" s="5"/>
      <c r="L17" s="5">
        <v>-140</v>
      </c>
      <c r="M17" s="5"/>
      <c r="N17" s="5"/>
      <c r="O17" s="5"/>
      <c r="P17" s="5"/>
      <c r="Q17" s="5">
        <v>-140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2.75" thickBot="1">
      <c r="A18" s="104" t="s">
        <v>99</v>
      </c>
      <c r="B18" s="5">
        <f>B16-D18</f>
        <v>2080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2">
      <c r="A19" s="64" t="s">
        <v>66</v>
      </c>
      <c r="B19" s="65">
        <f>SUM(D5:D18)</f>
        <v>2760</v>
      </c>
      <c r="C19" s="65">
        <f>SUM(C4:C18)</f>
        <v>612</v>
      </c>
      <c r="D19" s="65">
        <f>SUM(D5:D18)</f>
        <v>2760</v>
      </c>
      <c r="E19" s="65">
        <f>SUM(E5:E18)</f>
        <v>156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-11</v>
      </c>
      <c r="K19" s="65">
        <f t="shared" si="2"/>
        <v>-297</v>
      </c>
      <c r="L19" s="65">
        <f t="shared" si="2"/>
        <v>-426</v>
      </c>
      <c r="M19" s="65">
        <f t="shared" si="2"/>
        <v>-44</v>
      </c>
      <c r="N19" s="65">
        <f t="shared" si="2"/>
        <v>0</v>
      </c>
      <c r="O19" s="65">
        <f t="shared" si="2"/>
        <v>-138</v>
      </c>
      <c r="P19" s="65">
        <f t="shared" si="2"/>
        <v>0</v>
      </c>
      <c r="Q19" s="65">
        <f t="shared" si="2"/>
        <v>-412</v>
      </c>
      <c r="R19" s="65">
        <f t="shared" si="2"/>
        <v>-143</v>
      </c>
      <c r="S19" s="65">
        <f t="shared" si="2"/>
        <v>-84</v>
      </c>
      <c r="T19" s="65">
        <f t="shared" si="2"/>
        <v>-44</v>
      </c>
      <c r="U19" s="65">
        <f t="shared" si="2"/>
        <v>-88</v>
      </c>
      <c r="V19" s="65">
        <f t="shared" si="2"/>
        <v>0</v>
      </c>
      <c r="W19" s="65">
        <f t="shared" si="2"/>
        <v>-147</v>
      </c>
      <c r="X19" s="65">
        <f t="shared" si="2"/>
        <v>-84</v>
      </c>
      <c r="Y19" s="65">
        <f t="shared" si="2"/>
        <v>0</v>
      </c>
      <c r="Z19" s="65">
        <f t="shared" si="2"/>
        <v>0</v>
      </c>
      <c r="AA19" s="65">
        <f t="shared" si="2"/>
        <v>-142</v>
      </c>
      <c r="AB19" s="65">
        <f t="shared" si="2"/>
        <v>-301</v>
      </c>
      <c r="AC19" s="65">
        <f t="shared" si="2"/>
        <v>-199</v>
      </c>
      <c r="AD19" s="66">
        <f t="shared" si="2"/>
        <v>-35</v>
      </c>
      <c r="AE19" s="62"/>
      <c r="AF19" s="65">
        <f aca="true" t="shared" si="3" ref="AF19:BP19">SUM(AF5:AF18)</f>
        <v>-35</v>
      </c>
      <c r="AG19" s="65">
        <f t="shared" si="3"/>
        <v>0</v>
      </c>
      <c r="AH19" s="65">
        <f t="shared" si="3"/>
        <v>-138</v>
      </c>
      <c r="AI19" s="67">
        <f t="shared" si="3"/>
        <v>-78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-40</v>
      </c>
      <c r="AN19" s="65">
        <f t="shared" si="3"/>
        <v>-44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-61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-246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-50</v>
      </c>
      <c r="BI19" s="65">
        <f t="shared" si="3"/>
        <v>0</v>
      </c>
      <c r="BJ19" s="65">
        <f t="shared" si="3"/>
        <v>-162</v>
      </c>
      <c r="BK19" s="68">
        <f t="shared" si="3"/>
        <v>-58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2080</v>
      </c>
      <c r="C20" s="70">
        <f>C19</f>
        <v>612</v>
      </c>
      <c r="D20" s="70"/>
      <c r="E20" s="70"/>
      <c r="F20" s="70"/>
      <c r="G20" s="70"/>
      <c r="H20" s="70"/>
      <c r="I20" s="70"/>
      <c r="J20" s="70">
        <f aca="true" t="shared" si="4" ref="J20:AD20">J4+J19</f>
        <v>502</v>
      </c>
      <c r="K20" s="70">
        <f t="shared" si="4"/>
        <v>580</v>
      </c>
      <c r="L20" s="70">
        <f t="shared" si="4"/>
        <v>-99</v>
      </c>
      <c r="M20" s="70">
        <f t="shared" si="4"/>
        <v>977</v>
      </c>
      <c r="N20" s="70">
        <f t="shared" si="4"/>
        <v>1167</v>
      </c>
      <c r="O20" s="70">
        <f t="shared" si="4"/>
        <v>680</v>
      </c>
      <c r="P20" s="70">
        <f t="shared" si="4"/>
        <v>1089</v>
      </c>
      <c r="Q20" s="70">
        <f t="shared" si="4"/>
        <v>-51</v>
      </c>
      <c r="R20" s="70">
        <f t="shared" si="4"/>
        <v>211</v>
      </c>
      <c r="S20" s="70">
        <f t="shared" si="4"/>
        <v>219</v>
      </c>
      <c r="T20" s="70">
        <f t="shared" si="4"/>
        <v>1333</v>
      </c>
      <c r="U20" s="70">
        <f t="shared" si="4"/>
        <v>806</v>
      </c>
      <c r="V20" s="70">
        <f t="shared" si="4"/>
        <v>502</v>
      </c>
      <c r="W20" s="70">
        <f t="shared" si="4"/>
        <v>565</v>
      </c>
      <c r="X20" s="70">
        <f t="shared" si="4"/>
        <v>1099</v>
      </c>
      <c r="Y20" s="70">
        <f t="shared" si="4"/>
        <v>1246</v>
      </c>
      <c r="Z20" s="70">
        <f t="shared" si="4"/>
        <v>531</v>
      </c>
      <c r="AA20" s="70">
        <f t="shared" si="4"/>
        <v>360</v>
      </c>
      <c r="AB20" s="70">
        <f t="shared" si="4"/>
        <v>87</v>
      </c>
      <c r="AC20" s="70">
        <f t="shared" si="4"/>
        <v>44</v>
      </c>
      <c r="AD20" s="71">
        <f t="shared" si="4"/>
        <v>51</v>
      </c>
      <c r="AE20" s="63"/>
      <c r="AF20" s="70">
        <f aca="true" t="shared" si="5" ref="AF20:BP20">AF4+AF19</f>
        <v>113</v>
      </c>
      <c r="AG20" s="70">
        <f t="shared" si="5"/>
        <v>9</v>
      </c>
      <c r="AH20" s="70">
        <f t="shared" si="5"/>
        <v>1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-21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385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186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101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tabSelected="1" workbookViewId="0" topLeftCell="A1">
      <pane xSplit="9" ySplit="2" topLeftCell="K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C12" sqref="C12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70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  <c r="BR3" s="2" t="s">
        <v>103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'2010年3月球费统计'!J20</f>
        <v>502</v>
      </c>
      <c r="K4" s="92">
        <f>'2010年3月球费统计'!K20</f>
        <v>580</v>
      </c>
      <c r="L4" s="92">
        <f>'2010年3月球费统计'!L20</f>
        <v>-99</v>
      </c>
      <c r="M4" s="92">
        <f>'2010年3月球费统计'!M20</f>
        <v>977</v>
      </c>
      <c r="N4" s="92">
        <f>'2010年3月球费统计'!N20</f>
        <v>1167</v>
      </c>
      <c r="O4" s="92">
        <f>'2010年3月球费统计'!O20</f>
        <v>680</v>
      </c>
      <c r="P4" s="92">
        <f>'2010年3月球费统计'!P20</f>
        <v>1089</v>
      </c>
      <c r="Q4" s="92">
        <f>'2010年3月球费统计'!Q20</f>
        <v>-51</v>
      </c>
      <c r="R4" s="92">
        <f>'2010年3月球费统计'!R20</f>
        <v>211</v>
      </c>
      <c r="S4" s="92">
        <f>'2010年3月球费统计'!S20</f>
        <v>219</v>
      </c>
      <c r="T4" s="92">
        <f>'2010年3月球费统计'!T20</f>
        <v>1333</v>
      </c>
      <c r="U4" s="92">
        <f>'2010年3月球费统计'!U20</f>
        <v>806</v>
      </c>
      <c r="V4" s="92">
        <f>'2010年3月球费统计'!V20</f>
        <v>502</v>
      </c>
      <c r="W4" s="92">
        <f>'2010年3月球费统计'!W20</f>
        <v>565</v>
      </c>
      <c r="X4" s="92">
        <f>'2010年3月球费统计'!X20</f>
        <v>1099</v>
      </c>
      <c r="Y4" s="92">
        <f>'2010年3月球费统计'!Y20</f>
        <v>1246</v>
      </c>
      <c r="Z4" s="92">
        <f>'2010年3月球费统计'!Z20</f>
        <v>531</v>
      </c>
      <c r="AA4" s="92">
        <f>'2010年3月球费统计'!AA20</f>
        <v>360</v>
      </c>
      <c r="AB4" s="92">
        <f>'2010年3月球费统计'!AB20</f>
        <v>87</v>
      </c>
      <c r="AC4" s="92">
        <f>'2010年3月球费统计'!AC20</f>
        <v>44</v>
      </c>
      <c r="AD4" s="92">
        <f>'2010年3月球费统计'!AD20</f>
        <v>51</v>
      </c>
      <c r="AE4" s="92">
        <f>'2010年3月球费统计'!AE20</f>
        <v>0</v>
      </c>
      <c r="AF4" s="92">
        <f>'2010年3月球费统计'!AF20</f>
        <v>113</v>
      </c>
      <c r="AG4" s="92">
        <f>'2010年3月球费统计'!AG20</f>
        <v>9</v>
      </c>
      <c r="AH4" s="92">
        <f>'2010年3月球费统计'!AH20</f>
        <v>1</v>
      </c>
      <c r="AI4" s="92">
        <f>'2010年3月球费统计'!AI20</f>
        <v>59</v>
      </c>
      <c r="AJ4" s="92">
        <f>'2010年3月球费统计'!AJ20</f>
        <v>65</v>
      </c>
      <c r="AK4" s="92">
        <f>'2010年3月球费统计'!AK20</f>
        <v>44</v>
      </c>
      <c r="AL4" s="92">
        <f>'2010年3月球费统计'!AL20</f>
        <v>229</v>
      </c>
      <c r="AM4" s="92">
        <f>'2010年3月球费统计'!AM20</f>
        <v>88</v>
      </c>
      <c r="AN4" s="92">
        <f>'2010年3月球费统计'!AN20</f>
        <v>21</v>
      </c>
      <c r="AO4" s="92">
        <f>'2010年3月球费统计'!AO20</f>
        <v>73</v>
      </c>
      <c r="AP4" s="92">
        <f>'2010年3月球费统计'!AP20</f>
        <v>0</v>
      </c>
      <c r="AQ4" s="92">
        <f>'2010年3月球费统计'!AQ20</f>
        <v>-23</v>
      </c>
      <c r="AR4" s="92">
        <f>'2010年3月球费统计'!AR20</f>
        <v>197</v>
      </c>
      <c r="AS4" s="92">
        <f>'2010年3月球费统计'!AS20</f>
        <v>84</v>
      </c>
      <c r="AT4" s="92">
        <f>'2010年3月球费统计'!AT20</f>
        <v>33</v>
      </c>
      <c r="AU4" s="92">
        <f>'2010年3月球费统计'!AU20</f>
        <v>102</v>
      </c>
      <c r="AV4" s="92">
        <f>'2010年3月球费统计'!AV20</f>
        <v>186</v>
      </c>
      <c r="AW4" s="92">
        <f>'2010年3月球费统计'!AW20</f>
        <v>-21</v>
      </c>
      <c r="AX4" s="92">
        <f>'2010年3月球费统计'!AX20</f>
        <v>185</v>
      </c>
      <c r="AY4" s="92">
        <f>'2010年3月球费统计'!AY20</f>
        <v>36</v>
      </c>
      <c r="AZ4" s="92">
        <f>'2010年3月球费统计'!AZ20</f>
        <v>125</v>
      </c>
      <c r="BA4" s="92">
        <f>'2010年3月球费统计'!BA20</f>
        <v>6</v>
      </c>
      <c r="BB4" s="92">
        <f>'2010年3月球费统计'!BB20</f>
        <v>190</v>
      </c>
      <c r="BC4" s="92">
        <f>'2010年3月球费统计'!BC20</f>
        <v>776</v>
      </c>
      <c r="BD4" s="92">
        <f>'2010年3月球费统计'!BD20</f>
        <v>385</v>
      </c>
      <c r="BE4" s="92">
        <f>'2010年3月球费统计'!BE20</f>
        <v>236</v>
      </c>
      <c r="BF4" s="92">
        <f>'2010年3月球费统计'!BF20</f>
        <v>195</v>
      </c>
      <c r="BG4" s="92">
        <f>'2010年3月球费统计'!BG20</f>
        <v>51</v>
      </c>
      <c r="BH4" s="92">
        <f>'2010年3月球费统计'!BH20</f>
        <v>87</v>
      </c>
      <c r="BI4" s="92">
        <f>'2010年3月球费统计'!BI20</f>
        <v>455</v>
      </c>
      <c r="BJ4" s="92">
        <f>'2010年3月球费统计'!BJ20</f>
        <v>186</v>
      </c>
      <c r="BK4" s="92">
        <f>'2010年3月球费统计'!BK20</f>
        <v>214</v>
      </c>
      <c r="BL4" s="92">
        <f>'2010年3月球费统计'!BL20</f>
        <v>227</v>
      </c>
      <c r="BM4" s="92">
        <f>'2010年3月球费统计'!BM20</f>
        <v>0</v>
      </c>
      <c r="BN4" s="92">
        <f>'2010年3月球费统计'!BN20</f>
        <v>577</v>
      </c>
      <c r="BO4" s="92">
        <f>'2010年3月球费统计'!BO20</f>
        <v>89</v>
      </c>
      <c r="BP4" s="92">
        <f>'2010年3月球费统计'!BP20</f>
        <v>20</v>
      </c>
      <c r="BQ4" s="92">
        <f>'2010年3月球费统计'!BQ20</f>
        <v>0</v>
      </c>
      <c r="BR4" s="92">
        <f>'2010年3月球费统计'!BR20</f>
        <v>0</v>
      </c>
    </row>
    <row r="5" spans="1:70" ht="12">
      <c r="A5" s="104">
        <v>40270</v>
      </c>
      <c r="B5" s="5">
        <f aca="true" t="shared" si="0" ref="B5:B16">B4-D5</f>
        <v>1920</v>
      </c>
      <c r="C5" s="5">
        <v>0</v>
      </c>
      <c r="D5" s="5">
        <v>160</v>
      </c>
      <c r="E5" s="5">
        <v>0</v>
      </c>
      <c r="F5" s="5">
        <v>4</v>
      </c>
      <c r="G5" s="5">
        <v>0</v>
      </c>
      <c r="H5" s="5">
        <f>SUM(J5:BS5)</f>
        <v>-160</v>
      </c>
      <c r="I5" s="6"/>
      <c r="J5" s="5">
        <v>-40</v>
      </c>
      <c r="K5" s="5"/>
      <c r="L5" s="5">
        <v>-40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>
        <v>-40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>
        <v>-40</v>
      </c>
    </row>
    <row r="6" spans="1:70" ht="12">
      <c r="A6" s="104">
        <v>40272</v>
      </c>
      <c r="B6" s="5">
        <f t="shared" si="0"/>
        <v>1920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5:H18">SUM(J6:BQ6)</f>
        <v>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>
        <f>'2010年3月球费统计'!BR22</f>
        <v>0</v>
      </c>
    </row>
    <row r="7" spans="1:70" ht="12">
      <c r="A7" s="104">
        <v>40273</v>
      </c>
      <c r="B7" s="5">
        <f t="shared" si="0"/>
        <v>1600</v>
      </c>
      <c r="C7" s="83">
        <v>4</v>
      </c>
      <c r="D7" s="83">
        <v>320</v>
      </c>
      <c r="E7" s="83"/>
      <c r="F7" s="83">
        <v>6</v>
      </c>
      <c r="G7" s="83">
        <v>0</v>
      </c>
      <c r="H7" s="5">
        <f t="shared" si="1"/>
        <v>-324</v>
      </c>
      <c r="I7" s="84"/>
      <c r="J7" s="5"/>
      <c r="K7" s="5"/>
      <c r="L7" s="5">
        <f>-54+20</f>
        <v>-34</v>
      </c>
      <c r="M7" s="5"/>
      <c r="N7" s="5"/>
      <c r="O7" s="5"/>
      <c r="P7" s="5"/>
      <c r="Q7" s="5">
        <v>-54</v>
      </c>
      <c r="R7" s="5"/>
      <c r="S7" s="5"/>
      <c r="T7" s="5"/>
      <c r="U7" s="5"/>
      <c r="V7" s="5"/>
      <c r="W7" s="5">
        <v>-59</v>
      </c>
      <c r="X7" s="5"/>
      <c r="Y7" s="5"/>
      <c r="Z7" s="5"/>
      <c r="AA7" s="5"/>
      <c r="AB7" s="5"/>
      <c r="AC7" s="5"/>
      <c r="AD7" s="5"/>
      <c r="AE7" s="5"/>
      <c r="AF7" s="5">
        <v>-59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-59</v>
      </c>
      <c r="BE7" s="5"/>
      <c r="BF7" s="5"/>
      <c r="BG7" s="5"/>
      <c r="BH7" s="5"/>
      <c r="BI7" s="5"/>
      <c r="BJ7" s="5">
        <v>-59</v>
      </c>
      <c r="BK7" s="5"/>
      <c r="BL7" s="5"/>
      <c r="BM7" s="5"/>
      <c r="BN7" s="5"/>
      <c r="BO7" s="5"/>
      <c r="BP7" s="5"/>
      <c r="BQ7" s="92">
        <f>'2010年3月球费统计'!BQ23</f>
        <v>0</v>
      </c>
      <c r="BR7" s="92">
        <f>'2010年3月球费统计'!BR23</f>
        <v>0</v>
      </c>
    </row>
    <row r="8" spans="1:70" ht="12">
      <c r="A8" s="104">
        <v>40277</v>
      </c>
      <c r="B8" s="5">
        <f t="shared" si="0"/>
        <v>1600</v>
      </c>
      <c r="C8" s="5">
        <v>0</v>
      </c>
      <c r="D8" s="5"/>
      <c r="E8" s="5"/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2">
        <f>'2010年3月球费统计'!BQ24</f>
        <v>0</v>
      </c>
      <c r="BR8" s="92">
        <f>'2010年3月球费统计'!BR24</f>
        <v>0</v>
      </c>
    </row>
    <row r="9" spans="1:70" ht="12">
      <c r="A9" s="104">
        <v>40279</v>
      </c>
      <c r="B9" s="5">
        <f t="shared" si="0"/>
        <v>1600</v>
      </c>
      <c r="C9" s="5">
        <v>0</v>
      </c>
      <c r="D9" s="5"/>
      <c r="E9" s="5"/>
      <c r="F9" s="5">
        <v>0</v>
      </c>
      <c r="G9" s="5">
        <v>0</v>
      </c>
      <c r="H9" s="5">
        <f t="shared" si="1"/>
        <v>0</v>
      </c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>
        <f>'2010年3月球费统计'!BR25</f>
        <v>0</v>
      </c>
    </row>
    <row r="10" spans="1:70" ht="12">
      <c r="A10" s="104">
        <v>40281</v>
      </c>
      <c r="B10" s="5">
        <f t="shared" si="0"/>
        <v>1600</v>
      </c>
      <c r="C10" s="5">
        <v>0</v>
      </c>
      <c r="D10" s="5"/>
      <c r="E10" s="5"/>
      <c r="F10" s="5">
        <v>0</v>
      </c>
      <c r="G10" s="5">
        <v>0</v>
      </c>
      <c r="H10" s="5">
        <f t="shared" si="1"/>
        <v>0</v>
      </c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>
        <f>'2010年3月球费统计'!BR26</f>
        <v>0</v>
      </c>
    </row>
    <row r="11" spans="1:70" ht="12">
      <c r="A11" s="104">
        <v>40284</v>
      </c>
      <c r="B11" s="5">
        <f t="shared" si="0"/>
        <v>1600</v>
      </c>
      <c r="C11" s="5">
        <v>0</v>
      </c>
      <c r="D11" s="5"/>
      <c r="E11" s="5"/>
      <c r="F11" s="5">
        <v>0</v>
      </c>
      <c r="G11" s="5">
        <v>0</v>
      </c>
      <c r="H11" s="5">
        <f t="shared" si="1"/>
        <v>0</v>
      </c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92">
        <f>'2010年3月球费统计'!BQ27</f>
        <v>0</v>
      </c>
      <c r="BR11" s="92">
        <f>'2010年3月球费统计'!BR27</f>
        <v>0</v>
      </c>
    </row>
    <row r="12" spans="1:70" ht="12">
      <c r="A12" s="105">
        <v>40286</v>
      </c>
      <c r="B12" s="5">
        <f t="shared" si="0"/>
        <v>1600</v>
      </c>
      <c r="C12" s="5">
        <v>0</v>
      </c>
      <c r="D12" s="5"/>
      <c r="E12" s="5"/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>
        <f>'2010年3月球费统计'!BR28</f>
        <v>0</v>
      </c>
    </row>
    <row r="13" spans="1:70" ht="12">
      <c r="A13" s="104">
        <v>40288</v>
      </c>
      <c r="B13" s="5">
        <f>B12-D13</f>
        <v>1600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>
        <f>'2010年3月球费统计'!BR29</f>
        <v>0</v>
      </c>
    </row>
    <row r="14" spans="1:70" ht="12">
      <c r="A14" s="104">
        <v>40291</v>
      </c>
      <c r="B14" s="5">
        <f t="shared" si="0"/>
        <v>1600</v>
      </c>
      <c r="C14" s="5">
        <v>0</v>
      </c>
      <c r="D14" s="5"/>
      <c r="E14" s="5"/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>
        <f>'2010年3月球费统计'!BR30</f>
        <v>0</v>
      </c>
    </row>
    <row r="15" spans="1:70" ht="12">
      <c r="A15" s="104">
        <v>40293</v>
      </c>
      <c r="B15" s="5">
        <f t="shared" si="0"/>
        <v>1600</v>
      </c>
      <c r="C15" s="5">
        <v>0</v>
      </c>
      <c r="D15" s="5"/>
      <c r="E15" s="5"/>
      <c r="F15" s="5">
        <v>0</v>
      </c>
      <c r="G15" s="5">
        <v>0</v>
      </c>
      <c r="H15" s="5">
        <f t="shared" si="1"/>
        <v>0</v>
      </c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>
        <f>'2010年3月球费统计'!BR31</f>
        <v>0</v>
      </c>
    </row>
    <row r="16" spans="1:70" ht="12">
      <c r="A16" s="104">
        <v>40295</v>
      </c>
      <c r="B16" s="5">
        <f t="shared" si="0"/>
        <v>1600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>
        <f>'2010年3月球费统计'!BR32</f>
        <v>0</v>
      </c>
    </row>
    <row r="17" spans="1:70" ht="12">
      <c r="A17" s="104">
        <v>40298</v>
      </c>
      <c r="B17" s="5">
        <f>B16-D17</f>
        <v>1600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>
        <f>'2010年3月球费统计'!BR33</f>
        <v>0</v>
      </c>
    </row>
    <row r="18" spans="1:70" ht="12.75" thickBot="1">
      <c r="A18" s="104" t="s">
        <v>99</v>
      </c>
      <c r="B18" s="5">
        <f>B16-D18</f>
        <v>1600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>
        <f>'2010年3月球费统计'!BR34</f>
        <v>0</v>
      </c>
    </row>
    <row r="19" spans="1:70" ht="12">
      <c r="A19" s="64" t="s">
        <v>66</v>
      </c>
      <c r="B19" s="65">
        <f>SUM(D5:D18)</f>
        <v>480</v>
      </c>
      <c r="C19" s="65">
        <f>SUM(C4:C18)</f>
        <v>622</v>
      </c>
      <c r="D19" s="65">
        <f>SUM(D5:D18)</f>
        <v>480</v>
      </c>
      <c r="E19" s="65">
        <f>SUM(E5:E18)</f>
        <v>0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-40</v>
      </c>
      <c r="K19" s="65">
        <f t="shared" si="2"/>
        <v>0</v>
      </c>
      <c r="L19" s="65">
        <f t="shared" si="2"/>
        <v>-74</v>
      </c>
      <c r="M19" s="65">
        <f t="shared" si="2"/>
        <v>0</v>
      </c>
      <c r="N19" s="65">
        <f t="shared" si="2"/>
        <v>0</v>
      </c>
      <c r="O19" s="65">
        <f t="shared" si="2"/>
        <v>0</v>
      </c>
      <c r="P19" s="65">
        <f t="shared" si="2"/>
        <v>0</v>
      </c>
      <c r="Q19" s="65">
        <f t="shared" si="2"/>
        <v>-54</v>
      </c>
      <c r="R19" s="65">
        <f t="shared" si="2"/>
        <v>0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-59</v>
      </c>
      <c r="X19" s="65">
        <f t="shared" si="2"/>
        <v>0</v>
      </c>
      <c r="Y19" s="65">
        <f t="shared" si="2"/>
        <v>0</v>
      </c>
      <c r="Z19" s="65">
        <f t="shared" si="2"/>
        <v>0</v>
      </c>
      <c r="AA19" s="65">
        <f t="shared" si="2"/>
        <v>0</v>
      </c>
      <c r="AB19" s="65">
        <f t="shared" si="2"/>
        <v>0</v>
      </c>
      <c r="AC19" s="65">
        <f t="shared" si="2"/>
        <v>0</v>
      </c>
      <c r="AD19" s="66">
        <f t="shared" si="2"/>
        <v>0</v>
      </c>
      <c r="AE19" s="62"/>
      <c r="AF19" s="65">
        <f aca="true" t="shared" si="3" ref="AF19:BP19">SUM(AF5:AF18)</f>
        <v>-59</v>
      </c>
      <c r="AG19" s="65">
        <f t="shared" si="3"/>
        <v>0</v>
      </c>
      <c r="AH19" s="65">
        <f t="shared" si="3"/>
        <v>0</v>
      </c>
      <c r="AI19" s="67">
        <f t="shared" si="3"/>
        <v>0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-40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-59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0</v>
      </c>
      <c r="BI19" s="65">
        <f t="shared" si="3"/>
        <v>0</v>
      </c>
      <c r="BJ19" s="65">
        <f t="shared" si="3"/>
        <v>-59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  <c r="BR19" s="2">
        <f>SUM(BR5:BR18)</f>
        <v>-40</v>
      </c>
    </row>
    <row r="20" spans="1:69" ht="12.75" thickBot="1">
      <c r="A20" s="69" t="s">
        <v>67</v>
      </c>
      <c r="B20" s="70">
        <f>B4-B19</f>
        <v>1600</v>
      </c>
      <c r="C20" s="70">
        <f>C19</f>
        <v>622</v>
      </c>
      <c r="D20" s="70"/>
      <c r="E20" s="70"/>
      <c r="F20" s="70"/>
      <c r="G20" s="70"/>
      <c r="H20" s="70"/>
      <c r="I20" s="70"/>
      <c r="J20" s="70">
        <f aca="true" t="shared" si="4" ref="J20:AD20">J4+J19</f>
        <v>462</v>
      </c>
      <c r="K20" s="70">
        <f t="shared" si="4"/>
        <v>580</v>
      </c>
      <c r="L20" s="70">
        <f t="shared" si="4"/>
        <v>-173</v>
      </c>
      <c r="M20" s="70">
        <f t="shared" si="4"/>
        <v>977</v>
      </c>
      <c r="N20" s="70">
        <f t="shared" si="4"/>
        <v>1167</v>
      </c>
      <c r="O20" s="70">
        <f t="shared" si="4"/>
        <v>680</v>
      </c>
      <c r="P20" s="70">
        <f t="shared" si="4"/>
        <v>1089</v>
      </c>
      <c r="Q20" s="70">
        <f t="shared" si="4"/>
        <v>-105</v>
      </c>
      <c r="R20" s="70">
        <f t="shared" si="4"/>
        <v>211</v>
      </c>
      <c r="S20" s="70">
        <f t="shared" si="4"/>
        <v>219</v>
      </c>
      <c r="T20" s="70">
        <f t="shared" si="4"/>
        <v>1333</v>
      </c>
      <c r="U20" s="70">
        <f t="shared" si="4"/>
        <v>806</v>
      </c>
      <c r="V20" s="70">
        <f t="shared" si="4"/>
        <v>502</v>
      </c>
      <c r="W20" s="70">
        <f t="shared" si="4"/>
        <v>506</v>
      </c>
      <c r="X20" s="70">
        <f t="shared" si="4"/>
        <v>1099</v>
      </c>
      <c r="Y20" s="70">
        <f t="shared" si="4"/>
        <v>1246</v>
      </c>
      <c r="Z20" s="70">
        <f t="shared" si="4"/>
        <v>531</v>
      </c>
      <c r="AA20" s="70">
        <f t="shared" si="4"/>
        <v>360</v>
      </c>
      <c r="AB20" s="70">
        <f t="shared" si="4"/>
        <v>87</v>
      </c>
      <c r="AC20" s="70">
        <f t="shared" si="4"/>
        <v>44</v>
      </c>
      <c r="AD20" s="71">
        <f t="shared" si="4"/>
        <v>51</v>
      </c>
      <c r="AE20" s="63"/>
      <c r="AF20" s="70">
        <f aca="true" t="shared" si="5" ref="AF20:BP20">AF4+AF19</f>
        <v>54</v>
      </c>
      <c r="AG20" s="70">
        <f t="shared" si="5"/>
        <v>9</v>
      </c>
      <c r="AH20" s="70">
        <f t="shared" si="5"/>
        <v>1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-61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326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127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/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/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A1:V1"/>
    <mergeCell ref="A2:A3"/>
    <mergeCell ref="B2:B3"/>
    <mergeCell ref="C2:C3"/>
    <mergeCell ref="D2:D3"/>
    <mergeCell ref="E2:E3"/>
    <mergeCell ref="F2:G2"/>
    <mergeCell ref="H2:H3"/>
    <mergeCell ref="J2:AD2"/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domoive001</cp:lastModifiedBy>
  <dcterms:created xsi:type="dcterms:W3CDTF">2009-12-07T00:18:29Z</dcterms:created>
  <dcterms:modified xsi:type="dcterms:W3CDTF">2010-04-11T03:09:32Z</dcterms:modified>
  <cp:category/>
  <cp:version/>
  <cp:contentType/>
  <cp:contentStatus/>
</cp:coreProperties>
</file>